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03.106\業務用\医療マネジメント課\00_吉元\020_がんゲノム医療センター運営委員会\★ゲノム関連★\☆C-2\"/>
    </mc:Choice>
  </mc:AlternateContent>
  <xr:revisionPtr revIDLastSave="0" documentId="13_ncr:1_{86A92627-1CDE-4533-BF21-633AD10996B7}" xr6:coauthVersionLast="36" xr6:coauthVersionMax="47" xr10:uidLastSave="{00000000-0000-0000-0000-000000000000}"/>
  <workbookProtection workbookPassword="C04E" lockStructure="1"/>
  <bookViews>
    <workbookView xWindow="0" yWindow="0" windowWidth="28800" windowHeight="13260" xr2:uid="{2979D9D9-8FFD-4963-ABFE-03DA7CD20307}"/>
  </bookViews>
  <sheets>
    <sheet name="はじめに" sheetId="13" r:id="rId1"/>
    <sheet name="症例基本情報" sheetId="9" r:id="rId2"/>
    <sheet name="検体情報" sheetId="6" r:id="rId3"/>
    <sheet name="患者背景" sheetId="10" r:id="rId4"/>
    <sheet name="がん種情報" sheetId="11" r:id="rId5"/>
    <sheet name="薬物療法" sheetId="12" r:id="rId6"/>
    <sheet name="登録用紙" sheetId="8" r:id="rId7"/>
    <sheet name="リスト" sheetId="7" state="hidden" r:id="rId8"/>
  </sheets>
  <definedNames>
    <definedName name="ECOG_PS">リスト!$B$19:$G$19</definedName>
    <definedName name="_xlnm.Print_Area" localSheetId="6">登録用紙!$A$3:$AA$256</definedName>
    <definedName name="_xlnm.Print_Titles" localSheetId="6">登録用紙!$3:$3</definedName>
    <definedName name="アルコール">リスト!$B$18:$D$18</definedName>
    <definedName name="がん種区分">リスト!$B$5:$AH$5</definedName>
    <definedName name="パネル登録有無">リスト!$B$2:$D$2</definedName>
    <definedName name="レジメン情報">リスト!$B$115:$G$115</definedName>
    <definedName name="移植歴">リスト!$B$7:$C$7</definedName>
    <definedName name="家族歴">リスト!$B$25:$D$25</definedName>
    <definedName name="家族歴癌腫">リスト!$B$27:$AX$27</definedName>
    <definedName name="肝_HBsAg">リスト!$B$93:$E$93</definedName>
    <definedName name="肝_HBs抗体">リスト!$B$94:$E$94</definedName>
    <definedName name="肝_HCV抗体">リスト!$B$95:$E$95</definedName>
    <definedName name="既知の遺伝性疾患">リスト!$B$29:$D$29</definedName>
    <definedName name="既知の遺伝性疾患名">リスト!$B$30:$AI$30</definedName>
    <definedName name="喫煙歴">リスト!$B$17:$D$17</definedName>
    <definedName name="検査種別">リスト!$B$6:$K$6</definedName>
    <definedName name="検体採取部位">リスト!$B$12:$D$12</definedName>
    <definedName name="検体採取方法">リスト!$B$11:$E$11</definedName>
    <definedName name="検体種別">リスト!$B$10:$D$10</definedName>
    <definedName name="検体種類">リスト!$B$9:$D$9</definedName>
    <definedName name="固形がん_NTRK融合遺伝子">リスト!$B$33:$E$33</definedName>
    <definedName name="固形がん_NTRK融合遺伝子検査方法">リスト!$B$34:$E$34</definedName>
    <definedName name="固形がん_マイクロサテライト不安定性">リスト!$B$35:$E$35</definedName>
    <definedName name="固形がん_マイクロサテライト不安定性検査方法">リスト!$B$36:$G$36</definedName>
    <definedName name="固形がん_ミスマッチ修復機能">リスト!$B$37:$E$37</definedName>
    <definedName name="固形がん_ミスマッチ修復機能検査方法">リスト!$B$38:$E$38</definedName>
    <definedName name="固形がん_腫瘍遺伝子変異量">リスト!$B$39:$D$39</definedName>
    <definedName name="固形がん_腫瘍遺伝子変異量検査方法">リスト!$B$40:$D$40</definedName>
    <definedName name="甲状腺_RET遺伝子変異">リスト!$B$47:$E$47</definedName>
    <definedName name="甲状腺_RET遺伝子変異検査方法">リスト!$B$48:$D$48</definedName>
    <definedName name="甲状腺_RET融合遺伝子">リスト!$B$45:$E$45</definedName>
    <definedName name="甲状腺_RET融合遺伝子検査方法">リスト!$B$46:$D$46</definedName>
    <definedName name="最悪Grade">リスト!$B$121:$G$121</definedName>
    <definedName name="最良総合効果">リスト!$B$122:$F$122</definedName>
    <definedName name="採取部位">リスト!$B$13:$AW$13</definedName>
    <definedName name="治験">リスト!$B$116:$C$116</definedName>
    <definedName name="実施施設">リスト!$B$118:$C$118</definedName>
    <definedName name="実施目的">リスト!$B$117:$F$117</definedName>
    <definedName name="終了理由">リスト!$B$120:$G$120</definedName>
    <definedName name="重複がん">リスト!$B$20:$D$20</definedName>
    <definedName name="重複がん活動性">リスト!$B$22:$D$22</definedName>
    <definedName name="重複がん部位">リスト!$B$21:$AG$21</definedName>
    <definedName name="初回治療前のステージ分類">リスト!$B$16:$H$16</definedName>
    <definedName name="小児がん等">リスト!$B$4:$C$4</definedName>
    <definedName name="症例関係区分">リスト!$B$3:$E$3</definedName>
    <definedName name="食道_胃_BRAF">リスト!$B$91:$E$91</definedName>
    <definedName name="食道_胃_BRAF検査方法">リスト!$B$92:$E$92</definedName>
    <definedName name="食道_胃_EGFR">リスト!$B$90:$E$90</definedName>
    <definedName name="食道_胃_HER">リスト!$B$86:$G$86</definedName>
    <definedName name="食道_胃_HER2タンパク検査方法">リスト!$B$87:$D$87</definedName>
    <definedName name="食道_胃_ISH法">リスト!$B$89:$E$89</definedName>
    <definedName name="食道_胃_ISH法検査方法">リスト!$B$88:$D$88</definedName>
    <definedName name="食道_胃_KRAS">リスト!$B$80:$E$80</definedName>
    <definedName name="食道_胃_KRAS_type">リスト!$B$81:$H$81</definedName>
    <definedName name="食道_胃_KRAS_検査方法">リスト!$B$82:$G$82</definedName>
    <definedName name="食道_胃_NRAS">リスト!$B$83:$E$83</definedName>
    <definedName name="食道_胃_NRAS_type">リスト!$B$84:$H$84</definedName>
    <definedName name="食道_胃_NRAS_検査方法">リスト!$B$85:$G$85</definedName>
    <definedName name="診断日">リスト!$B$15:$C$15</definedName>
    <definedName name="性別">リスト!$B$1:$C$1</definedName>
    <definedName name="前立腺_gBRCA1">リスト!$B$105:$E$105</definedName>
    <definedName name="前立腺_gBRCA1検査方法">リスト!$B$106:$F$106</definedName>
    <definedName name="前立腺_gBRCA2">リスト!$B$107:$E$107</definedName>
    <definedName name="前立腺_gBRCA2検査方法">リスト!$B$108:$F$108</definedName>
    <definedName name="続柄">リスト!$B$26:$Y$26</definedName>
    <definedName name="多発がん">リスト!$B$23:$D$23</definedName>
    <definedName name="多発がん活動性">リスト!$B$24:$D$24</definedName>
    <definedName name="唾液腺_HER2タンパク">リスト!$B$43:$E$43</definedName>
    <definedName name="唾液腺_HER2タンパク検査方法">リスト!$B$44:$D$44</definedName>
    <definedName name="唾液腺_HER2遺伝子増幅度">リスト!$B$41:$F$41</definedName>
    <definedName name="唾液腺_HER2遺伝子増幅度検査方法">リスト!$B$42:$D$42</definedName>
    <definedName name="胆道_FDFR2融合遺伝子">リスト!$B$96:$E$96</definedName>
    <definedName name="胆道_FDFR2融合遺伝子検査方法">リスト!$B$97:$D$97</definedName>
    <definedName name="登録時転移">リスト!$B$31:$D$31</definedName>
    <definedName name="登録時転移部位">リスト!$B$32:$AW$32</definedName>
    <definedName name="投与終了">リスト!$B$119:$C$119</definedName>
    <definedName name="乳_ER">リスト!$B$70:$E$70</definedName>
    <definedName name="乳_ERBB2コピー数異常">リスト!$B$78:$F$78</definedName>
    <definedName name="乳_ERBB2コピー数異常検査方法">リスト!$B$79:$D$79</definedName>
    <definedName name="乳_gBRCA1検査方法">リスト!$B$73:$D$73</definedName>
    <definedName name="乳_gBRCA2検査方法">リスト!$B$75:$D$75</definedName>
    <definedName name="乳_gBRCAⅠ">リスト!$B$72:$E$72</definedName>
    <definedName name="乳_gBRCAⅡ">リスト!$B$74:$E$74</definedName>
    <definedName name="乳_HER_FISH">リスト!$B$69:$F$69</definedName>
    <definedName name="乳_HER_IHC">リスト!$B$68:$G$68</definedName>
    <definedName name="乳_PDL1タンパク">リスト!$B$76:$E$76</definedName>
    <definedName name="乳_PDL1タンパク検査方法">リスト!$B$77:$E$77</definedName>
    <definedName name="乳_PgR">リスト!$B$71:$E$71</definedName>
    <definedName name="肺_ALK検査方法">リスト!$B$54:$L$54</definedName>
    <definedName name="肺_ALK融合">リスト!$B$53:$E$53</definedName>
    <definedName name="肺_BRAF">リスト!$B$57:$E$57</definedName>
    <definedName name="肺_BRAF検査方法">リスト!$B$58:$E$58</definedName>
    <definedName name="肺_EGFR">リスト!$B$49:$E$49</definedName>
    <definedName name="肺_EGFR_TKI耐性後">リスト!$B$52:$E$52</definedName>
    <definedName name="肺_EGFR_type">リスト!$B$50:$J$50</definedName>
    <definedName name="肺_EGFR_検査方法">リスト!$B$51:$I$51</definedName>
    <definedName name="肺_KRAS遺伝子変異">リスト!$B$63:$E$63</definedName>
    <definedName name="肺_KRAS遺伝子変異検査方法">リスト!$B$64:$D$64</definedName>
    <definedName name="肺_MET遺伝子変異">リスト!$B$61:$E$61</definedName>
    <definedName name="肺_MET遺伝子変異検査方法">リスト!$B$62:$E$62</definedName>
    <definedName name="肺_PD_L">リスト!$B$59:$E$59</definedName>
    <definedName name="肺_PD_L_検査方法">リスト!$B$60:$G$60</definedName>
    <definedName name="肺_RET融合遺伝子">リスト!$B$65:$E$65</definedName>
    <definedName name="肺_RET融合遺伝子検査">リスト!$B$66:$D$66</definedName>
    <definedName name="肺_ROS">リスト!$B$55:$E$55</definedName>
    <definedName name="肺_ROS1検査方法">リスト!$B$56:$H$56</definedName>
    <definedName name="肺_アスベスト暴露歴">リスト!$B$67:$D$67</definedName>
    <definedName name="皮膚_BRAF_type">リスト!$B$104:$F$104</definedName>
    <definedName name="皮膚_BRAF遺伝子変異">リスト!$B$102:$E$102</definedName>
    <definedName name="皮膚_BRAF遺伝子変異検査方法">リスト!$B$103:$G$103</definedName>
    <definedName name="病理診断名">リスト!$B$14:$C$14</definedName>
    <definedName name="有害事象">リスト!$B$123:$D$123</definedName>
    <definedName name="有害事象最悪Grade">リスト!$B$124:$E$124</definedName>
    <definedName name="卵巣_卵管_gBRCA1">リスト!$B$109:$E$109</definedName>
    <definedName name="卵巣_卵管_gBRCA1検査方法">リスト!$B$110:$F$110</definedName>
    <definedName name="卵巣_卵管_gBRCA2">リスト!$B$111:$E$111</definedName>
    <definedName name="卵巣_卵管_gBRCA2検査方法">リスト!$B$112:$F$112</definedName>
    <definedName name="卵巣_卵管_相同組換え修復欠損">リスト!$B$113:$E$113</definedName>
    <definedName name="卵巣_卵管_相同組換え修復欠損検査方法">リスト!$B$114:$D$114</definedName>
    <definedName name="臨床病期">リスト!$B$8:$F$8</definedName>
    <definedName name="罹患年代">リスト!$B$28:$L$28</definedName>
    <definedName name="膵臓_gBRCA1">リスト!$B$98:$E$98</definedName>
    <definedName name="膵臓_gBRCA1検査方法">リスト!$B$99:$D$99</definedName>
    <definedName name="膵臓_gBRCA2">リスト!$B$100:$E$100</definedName>
    <definedName name="膵臓_gBRCA2検査方法">リスト!$B$101:$D$101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4" i="8" l="1"/>
  <c r="R244" i="8"/>
  <c r="M244" i="8"/>
  <c r="H244" i="8"/>
  <c r="W211" i="8"/>
  <c r="R211" i="8"/>
  <c r="M211" i="8"/>
  <c r="H211" i="8"/>
  <c r="W243" i="8"/>
  <c r="R243" i="8"/>
  <c r="M243" i="8"/>
  <c r="H243" i="8"/>
  <c r="R210" i="8"/>
  <c r="W210" i="8"/>
  <c r="M210" i="8"/>
  <c r="H210" i="8"/>
  <c r="W246" i="8" l="1"/>
  <c r="R246" i="8"/>
  <c r="M246" i="8"/>
  <c r="H246" i="8"/>
  <c r="W213" i="8"/>
  <c r="R213" i="8"/>
  <c r="M213" i="8"/>
  <c r="H213" i="8"/>
  <c r="T118" i="8"/>
  <c r="T117" i="8"/>
  <c r="T116" i="8"/>
  <c r="T113" i="8"/>
  <c r="T115" i="8"/>
  <c r="T114" i="8"/>
  <c r="T112" i="8" l="1"/>
  <c r="T111" i="8"/>
  <c r="T109" i="8"/>
  <c r="T108" i="8"/>
  <c r="T106" i="8"/>
  <c r="F8" i="8" l="1"/>
  <c r="W229" i="8" l="1"/>
  <c r="R229" i="8"/>
  <c r="M229" i="8"/>
  <c r="H229" i="8"/>
  <c r="W196" i="8"/>
  <c r="R196" i="8"/>
  <c r="M196" i="8"/>
  <c r="H196" i="8"/>
  <c r="W163" i="8"/>
  <c r="R163" i="8"/>
  <c r="M163" i="8"/>
  <c r="H163" i="8"/>
  <c r="F115" i="8" l="1"/>
  <c r="F114" i="8"/>
  <c r="F113" i="8"/>
  <c r="F112" i="8"/>
  <c r="F109" i="8"/>
  <c r="F108" i="8"/>
  <c r="F107" i="8"/>
  <c r="F106" i="8"/>
  <c r="I80" i="8"/>
  <c r="I79" i="8"/>
  <c r="I78" i="8"/>
  <c r="D58" i="8"/>
  <c r="V54" i="8"/>
  <c r="M54" i="8"/>
  <c r="D54" i="8"/>
  <c r="V50" i="8"/>
  <c r="M50" i="8"/>
  <c r="D50" i="8"/>
  <c r="V46" i="8"/>
  <c r="M46" i="8"/>
  <c r="D46" i="8"/>
  <c r="M45" i="8"/>
  <c r="G38" i="8"/>
  <c r="G36" i="8"/>
  <c r="W180" i="8" l="1"/>
  <c r="R180" i="8"/>
  <c r="M180" i="8"/>
  <c r="H180" i="8"/>
  <c r="H178" i="8"/>
  <c r="W178" i="8"/>
  <c r="W177" i="8"/>
  <c r="R178" i="8"/>
  <c r="R177" i="8"/>
  <c r="M178" i="8"/>
  <c r="M177" i="8"/>
  <c r="H177" i="8"/>
  <c r="T155" i="8"/>
  <c r="T153" i="8"/>
  <c r="T151" i="8"/>
  <c r="T145" i="8"/>
  <c r="T154" i="8"/>
  <c r="T152" i="8"/>
  <c r="T150" i="8"/>
  <c r="T144" i="8"/>
  <c r="T147" i="8"/>
  <c r="T146" i="8"/>
  <c r="T139" i="8"/>
  <c r="T138" i="8"/>
  <c r="T141" i="8"/>
  <c r="T140" i="8"/>
  <c r="T135" i="8" l="1"/>
  <c r="T133" i="8"/>
  <c r="T134" i="8"/>
  <c r="T132" i="8"/>
  <c r="T129" i="8"/>
  <c r="F130" i="8"/>
  <c r="T128" i="8"/>
  <c r="T124" i="8"/>
  <c r="F155" i="8"/>
  <c r="F153" i="8"/>
  <c r="F151" i="8"/>
  <c r="F149" i="8"/>
  <c r="F139" i="8"/>
  <c r="F154" i="8"/>
  <c r="F152" i="8"/>
  <c r="F137" i="8"/>
  <c r="F135" i="8"/>
  <c r="F138" i="8"/>
  <c r="F136" i="8"/>
  <c r="F134" i="8"/>
  <c r="F129" i="8"/>
  <c r="F128" i="8"/>
  <c r="F126" i="8"/>
  <c r="L103" i="8"/>
  <c r="L101" i="8"/>
  <c r="L99" i="8"/>
  <c r="L97" i="8"/>
  <c r="L102" i="8"/>
  <c r="L96" i="8"/>
  <c r="G83" i="8"/>
  <c r="L100" i="8" l="1"/>
  <c r="L98" i="8"/>
  <c r="E61" i="8" l="1"/>
  <c r="G37" i="8"/>
  <c r="J40" i="8"/>
  <c r="E15" i="8"/>
  <c r="G39" i="8"/>
  <c r="G32" i="8"/>
  <c r="G20" i="8"/>
  <c r="E16" i="8"/>
  <c r="B10" i="6" l="1"/>
  <c r="W247" i="8" l="1"/>
  <c r="R247" i="8"/>
  <c r="M247" i="8"/>
  <c r="H247" i="8"/>
  <c r="W214" i="8"/>
  <c r="R214" i="8"/>
  <c r="M214" i="8"/>
  <c r="H214" i="8"/>
  <c r="W181" i="8"/>
  <c r="R181" i="8"/>
  <c r="M181" i="8"/>
  <c r="H181" i="8"/>
  <c r="W245" i="8"/>
  <c r="R245" i="8"/>
  <c r="M245" i="8"/>
  <c r="H245" i="8"/>
  <c r="W212" i="8"/>
  <c r="R212" i="8"/>
  <c r="M212" i="8"/>
  <c r="H212" i="8"/>
  <c r="W179" i="8"/>
  <c r="R179" i="8"/>
  <c r="M179" i="8"/>
  <c r="H179" i="8"/>
  <c r="W241" i="8"/>
  <c r="R241" i="8"/>
  <c r="M241" i="8"/>
  <c r="H241" i="8"/>
  <c r="W208" i="8"/>
  <c r="R208" i="8"/>
  <c r="M208" i="8"/>
  <c r="H208" i="8"/>
  <c r="W175" i="8"/>
  <c r="R175" i="8"/>
  <c r="M175" i="8"/>
  <c r="H175" i="8"/>
  <c r="M174" i="8"/>
  <c r="W230" i="8"/>
  <c r="R230" i="8"/>
  <c r="M230" i="8"/>
  <c r="H230" i="8"/>
  <c r="W197" i="8"/>
  <c r="R197" i="8"/>
  <c r="M197" i="8"/>
  <c r="H197" i="8"/>
  <c r="W164" i="8"/>
  <c r="R164" i="8"/>
  <c r="M164" i="8"/>
  <c r="H164" i="8"/>
  <c r="R242" i="8" l="1"/>
  <c r="M209" i="8"/>
  <c r="V63" i="8" l="1"/>
  <c r="D76" i="8" l="1"/>
  <c r="V72" i="8"/>
  <c r="M72" i="8"/>
  <c r="D72" i="8"/>
  <c r="V68" i="8"/>
  <c r="M68" i="8"/>
  <c r="D68" i="8"/>
  <c r="V64" i="8"/>
  <c r="M64" i="8"/>
  <c r="D64" i="8"/>
  <c r="D44" i="8" l="1"/>
  <c r="F132" i="8" l="1"/>
  <c r="F123" i="8"/>
  <c r="G26" i="8" l="1"/>
  <c r="G23" i="8" l="1"/>
  <c r="G22" i="8"/>
  <c r="W256" i="8" l="1"/>
  <c r="W255" i="8"/>
  <c r="W253" i="8"/>
  <c r="W252" i="8"/>
  <c r="R256" i="8"/>
  <c r="R255" i="8"/>
  <c r="R253" i="8"/>
  <c r="R252" i="8"/>
  <c r="M256" i="8"/>
  <c r="M255" i="8"/>
  <c r="M253" i="8"/>
  <c r="M252" i="8"/>
  <c r="H256" i="8"/>
  <c r="H255" i="8"/>
  <c r="H253" i="8"/>
  <c r="H252" i="8"/>
  <c r="W223" i="8"/>
  <c r="W222" i="8"/>
  <c r="W220" i="8"/>
  <c r="W219" i="8"/>
  <c r="R223" i="8"/>
  <c r="R222" i="8"/>
  <c r="R220" i="8"/>
  <c r="R219" i="8"/>
  <c r="M223" i="8"/>
  <c r="M222" i="8"/>
  <c r="M220" i="8"/>
  <c r="M219" i="8"/>
  <c r="H223" i="8"/>
  <c r="H222" i="8"/>
  <c r="H220" i="8"/>
  <c r="H219" i="8"/>
  <c r="W190" i="8"/>
  <c r="W189" i="8"/>
  <c r="W187" i="8"/>
  <c r="W186" i="8"/>
  <c r="R190" i="8"/>
  <c r="R189" i="8"/>
  <c r="R187" i="8"/>
  <c r="R186" i="8"/>
  <c r="M190" i="8"/>
  <c r="M189" i="8"/>
  <c r="M187" i="8"/>
  <c r="M186" i="8"/>
  <c r="H190" i="8"/>
  <c r="H189" i="8"/>
  <c r="H187" i="8"/>
  <c r="H186" i="8"/>
  <c r="M221" i="8"/>
  <c r="M218" i="8"/>
  <c r="M217" i="8"/>
  <c r="M216" i="8"/>
  <c r="M215" i="8"/>
  <c r="M207" i="8"/>
  <c r="M206" i="8"/>
  <c r="M205" i="8"/>
  <c r="M204" i="8"/>
  <c r="M203" i="8"/>
  <c r="M202" i="8"/>
  <c r="M201" i="8"/>
  <c r="M200" i="8"/>
  <c r="M199" i="8"/>
  <c r="M198" i="8"/>
  <c r="M195" i="8"/>
  <c r="M194" i="8"/>
  <c r="M193" i="8"/>
  <c r="M192" i="8"/>
  <c r="G84" i="8"/>
  <c r="H254" i="8" l="1"/>
  <c r="M254" i="8"/>
  <c r="R254" i="8"/>
  <c r="W254" i="8"/>
  <c r="W251" i="8"/>
  <c r="R251" i="8"/>
  <c r="M251" i="8"/>
  <c r="H251" i="8"/>
  <c r="H221" i="8"/>
  <c r="R221" i="8"/>
  <c r="W221" i="8"/>
  <c r="W218" i="8"/>
  <c r="R218" i="8"/>
  <c r="H218" i="8"/>
  <c r="H188" i="8"/>
  <c r="M188" i="8"/>
  <c r="R188" i="8"/>
  <c r="W188" i="8"/>
  <c r="W185" i="8"/>
  <c r="R185" i="8"/>
  <c r="M185" i="8"/>
  <c r="H185" i="8"/>
  <c r="W250" i="8" l="1"/>
  <c r="R250" i="8"/>
  <c r="M250" i="8"/>
  <c r="H250" i="8"/>
  <c r="W249" i="8"/>
  <c r="R249" i="8"/>
  <c r="M249" i="8"/>
  <c r="H249" i="8"/>
  <c r="W248" i="8"/>
  <c r="R248" i="8"/>
  <c r="M248" i="8"/>
  <c r="H248" i="8"/>
  <c r="W217" i="8"/>
  <c r="R217" i="8"/>
  <c r="H217" i="8"/>
  <c r="W216" i="8"/>
  <c r="R216" i="8"/>
  <c r="H216" i="8"/>
  <c r="W215" i="8"/>
  <c r="R215" i="8"/>
  <c r="H215" i="8"/>
  <c r="W184" i="8"/>
  <c r="W183" i="8"/>
  <c r="W182" i="8"/>
  <c r="R184" i="8"/>
  <c r="R183" i="8"/>
  <c r="R182" i="8"/>
  <c r="M184" i="8"/>
  <c r="M183" i="8"/>
  <c r="M182" i="8"/>
  <c r="H184" i="8"/>
  <c r="H183" i="8"/>
  <c r="H182" i="8"/>
  <c r="W242" i="8" l="1"/>
  <c r="M242" i="8"/>
  <c r="H242" i="8"/>
  <c r="W209" i="8"/>
  <c r="R209" i="8"/>
  <c r="H209" i="8"/>
  <c r="W176" i="8"/>
  <c r="R176" i="8"/>
  <c r="M176" i="8"/>
  <c r="H176" i="8"/>
  <c r="H174" i="8" l="1"/>
  <c r="H162" i="8"/>
  <c r="H161" i="8"/>
  <c r="H160" i="8"/>
  <c r="W240" i="8"/>
  <c r="W239" i="8"/>
  <c r="W238" i="8"/>
  <c r="W237" i="8"/>
  <c r="W236" i="8"/>
  <c r="W235" i="8"/>
  <c r="W234" i="8"/>
  <c r="W233" i="8"/>
  <c r="W232" i="8"/>
  <c r="W231" i="8"/>
  <c r="W228" i="8"/>
  <c r="W227" i="8"/>
  <c r="W226" i="8"/>
  <c r="W225" i="8"/>
  <c r="R240" i="8"/>
  <c r="R239" i="8"/>
  <c r="R238" i="8"/>
  <c r="R237" i="8"/>
  <c r="R236" i="8"/>
  <c r="R235" i="8"/>
  <c r="R234" i="8"/>
  <c r="R233" i="8"/>
  <c r="R232" i="8"/>
  <c r="R231" i="8"/>
  <c r="R228" i="8"/>
  <c r="R227" i="8"/>
  <c r="R226" i="8"/>
  <c r="R225" i="8"/>
  <c r="M240" i="8"/>
  <c r="M239" i="8"/>
  <c r="M238" i="8"/>
  <c r="M237" i="8"/>
  <c r="M236" i="8"/>
  <c r="M235" i="8"/>
  <c r="M234" i="8"/>
  <c r="M233" i="8"/>
  <c r="M232" i="8"/>
  <c r="M231" i="8"/>
  <c r="M228" i="8"/>
  <c r="M227" i="8"/>
  <c r="M226" i="8"/>
  <c r="M225" i="8"/>
  <c r="H240" i="8"/>
  <c r="H239" i="8"/>
  <c r="H238" i="8"/>
  <c r="H237" i="8"/>
  <c r="H236" i="8"/>
  <c r="H235" i="8"/>
  <c r="H234" i="8"/>
  <c r="H233" i="8"/>
  <c r="H232" i="8"/>
  <c r="H231" i="8"/>
  <c r="H228" i="8"/>
  <c r="H227" i="8"/>
  <c r="H226" i="8"/>
  <c r="H225" i="8"/>
  <c r="W207" i="8"/>
  <c r="W206" i="8"/>
  <c r="W205" i="8"/>
  <c r="W204" i="8"/>
  <c r="W203" i="8"/>
  <c r="W202" i="8"/>
  <c r="W201" i="8"/>
  <c r="W200" i="8"/>
  <c r="W199" i="8"/>
  <c r="W198" i="8"/>
  <c r="W195" i="8"/>
  <c r="W194" i="8"/>
  <c r="W193" i="8"/>
  <c r="W192" i="8"/>
  <c r="R207" i="8"/>
  <c r="R206" i="8"/>
  <c r="R205" i="8"/>
  <c r="R204" i="8"/>
  <c r="R203" i="8"/>
  <c r="R202" i="8"/>
  <c r="R201" i="8"/>
  <c r="R200" i="8"/>
  <c r="R199" i="8"/>
  <c r="R198" i="8"/>
  <c r="R195" i="8"/>
  <c r="R194" i="8"/>
  <c r="R193" i="8"/>
  <c r="R192" i="8"/>
  <c r="H207" i="8"/>
  <c r="H206" i="8"/>
  <c r="H205" i="8"/>
  <c r="H204" i="8"/>
  <c r="H203" i="8"/>
  <c r="H202" i="8"/>
  <c r="H201" i="8"/>
  <c r="H200" i="8"/>
  <c r="H199" i="8"/>
  <c r="H198" i="8"/>
  <c r="H195" i="8"/>
  <c r="H194" i="8"/>
  <c r="H193" i="8"/>
  <c r="H192" i="8"/>
  <c r="W174" i="8"/>
  <c r="W173" i="8"/>
  <c r="W172" i="8"/>
  <c r="W171" i="8"/>
  <c r="W170" i="8"/>
  <c r="W169" i="8"/>
  <c r="W168" i="8"/>
  <c r="W167" i="8"/>
  <c r="W166" i="8"/>
  <c r="W165" i="8"/>
  <c r="W162" i="8"/>
  <c r="W161" i="8"/>
  <c r="W160" i="8"/>
  <c r="W159" i="8"/>
  <c r="R174" i="8"/>
  <c r="R173" i="8"/>
  <c r="R172" i="8"/>
  <c r="R171" i="8"/>
  <c r="R170" i="8"/>
  <c r="R169" i="8"/>
  <c r="R168" i="8"/>
  <c r="R167" i="8"/>
  <c r="R166" i="8"/>
  <c r="R165" i="8"/>
  <c r="R162" i="8"/>
  <c r="R161" i="8"/>
  <c r="R160" i="8"/>
  <c r="R159" i="8"/>
  <c r="M173" i="8"/>
  <c r="M172" i="8"/>
  <c r="M171" i="8"/>
  <c r="M170" i="8"/>
  <c r="M169" i="8"/>
  <c r="M168" i="8"/>
  <c r="M167" i="8"/>
  <c r="M166" i="8"/>
  <c r="M165" i="8"/>
  <c r="M162" i="8"/>
  <c r="M161" i="8"/>
  <c r="M160" i="8"/>
  <c r="M159" i="8"/>
  <c r="H166" i="8"/>
  <c r="H167" i="8"/>
  <c r="H168" i="8"/>
  <c r="H169" i="8"/>
  <c r="H170" i="8"/>
  <c r="H171" i="8"/>
  <c r="H172" i="8"/>
  <c r="H173" i="8"/>
  <c r="H165" i="8"/>
  <c r="H159" i="8"/>
  <c r="T125" i="8"/>
  <c r="T123" i="8"/>
  <c r="T110" i="8"/>
  <c r="T107" i="8"/>
  <c r="F133" i="8"/>
  <c r="F124" i="8"/>
  <c r="F122" i="8"/>
  <c r="T122" i="8" l="1"/>
  <c r="T121" i="8"/>
  <c r="F144" i="8"/>
  <c r="F150" i="8"/>
  <c r="F148" i="8"/>
  <c r="F147" i="8"/>
  <c r="F146" i="8"/>
  <c r="F145" i="8"/>
  <c r="F121" i="8"/>
  <c r="F140" i="8"/>
  <c r="F131" i="8"/>
  <c r="F127" i="8"/>
  <c r="F125" i="8"/>
  <c r="R93" i="8"/>
  <c r="R92" i="8"/>
  <c r="R91" i="8"/>
  <c r="R90" i="8"/>
  <c r="R89" i="8"/>
  <c r="R88" i="8"/>
  <c r="R87" i="8"/>
  <c r="R86" i="8"/>
  <c r="R85" i="8"/>
  <c r="R84" i="8"/>
  <c r="G93" i="8"/>
  <c r="G92" i="8"/>
  <c r="G91" i="8"/>
  <c r="G90" i="8"/>
  <c r="G89" i="8"/>
  <c r="G88" i="8"/>
  <c r="G87" i="8"/>
  <c r="G86" i="8"/>
  <c r="G85" i="8"/>
  <c r="M65" i="8"/>
  <c r="D62" i="8"/>
  <c r="D63" i="8"/>
  <c r="D77" i="8"/>
  <c r="V73" i="8"/>
  <c r="M73" i="8"/>
  <c r="D73" i="8"/>
  <c r="V69" i="8"/>
  <c r="M69" i="8"/>
  <c r="D69" i="8"/>
  <c r="V65" i="8"/>
  <c r="D75" i="8"/>
  <c r="V71" i="8"/>
  <c r="M71" i="8"/>
  <c r="D71" i="8"/>
  <c r="V67" i="8"/>
  <c r="M67" i="8"/>
  <c r="D67" i="8"/>
  <c r="D74" i="8"/>
  <c r="V70" i="8"/>
  <c r="M70" i="8"/>
  <c r="D70" i="8"/>
  <c r="V66" i="8"/>
  <c r="M66" i="8"/>
  <c r="D66" i="8"/>
  <c r="V62" i="8"/>
  <c r="M63" i="8"/>
  <c r="M62" i="8"/>
  <c r="D65" i="8"/>
  <c r="G60" i="8"/>
  <c r="G59" i="8"/>
  <c r="D57" i="8" l="1"/>
  <c r="V53" i="8"/>
  <c r="M53" i="8"/>
  <c r="D53" i="8"/>
  <c r="V49" i="8"/>
  <c r="M49" i="8"/>
  <c r="D49" i="8"/>
  <c r="V45" i="8"/>
  <c r="M44" i="8"/>
  <c r="D56" i="8"/>
  <c r="V52" i="8"/>
  <c r="M52" i="8"/>
  <c r="D52" i="8"/>
  <c r="V48" i="8"/>
  <c r="M48" i="8"/>
  <c r="D48" i="8"/>
  <c r="V44" i="8"/>
  <c r="D55" i="8"/>
  <c r="V51" i="8"/>
  <c r="M51" i="8"/>
  <c r="D51" i="8"/>
  <c r="V47" i="8"/>
  <c r="M47" i="8"/>
  <c r="D47" i="8"/>
  <c r="V43" i="8"/>
  <c r="M43" i="8"/>
  <c r="D45" i="8"/>
  <c r="D43" i="8"/>
  <c r="H42" i="8"/>
  <c r="G41" i="8"/>
  <c r="P39" i="8"/>
  <c r="M39" i="8"/>
  <c r="G31" i="8"/>
  <c r="L28" i="8"/>
  <c r="N13" i="8"/>
  <c r="K21" i="8" l="1"/>
  <c r="E17" i="8"/>
  <c r="K14" i="8"/>
  <c r="K12" i="8"/>
  <c r="E11" i="8"/>
  <c r="E10" i="8"/>
  <c r="T9" i="8"/>
  <c r="F9" i="8"/>
  <c r="F7" i="8"/>
  <c r="W6" i="8"/>
  <c r="O6" i="8"/>
  <c r="G24" i="8"/>
  <c r="I30" i="8"/>
  <c r="M33" i="8"/>
  <c r="G25" i="8"/>
  <c r="G27" i="8"/>
  <c r="G29" i="8"/>
</calcChain>
</file>

<file path=xl/sharedStrings.xml><?xml version="1.0" encoding="utf-8"?>
<sst xmlns="http://schemas.openxmlformats.org/spreadsheetml/2006/main" count="1652" uniqueCount="763">
  <si>
    <t>実施施設</t>
    <rPh sb="0" eb="2">
      <t>ジッシ</t>
    </rPh>
    <rPh sb="2" eb="4">
      <t>シセツ</t>
    </rPh>
    <phoneticPr fontId="2"/>
  </si>
  <si>
    <t>入力項目</t>
    <rPh sb="0" eb="2">
      <t>ニュウリョク</t>
    </rPh>
    <rPh sb="2" eb="4">
      <t>コウモク</t>
    </rPh>
    <phoneticPr fontId="2"/>
  </si>
  <si>
    <t>レジメン名</t>
    <rPh sb="4" eb="5">
      <t>メイ</t>
    </rPh>
    <phoneticPr fontId="2"/>
  </si>
  <si>
    <t>終了理由</t>
    <rPh sb="0" eb="2">
      <t>シュウリョウ</t>
    </rPh>
    <rPh sb="2" eb="4">
      <t>リユウ</t>
    </rPh>
    <phoneticPr fontId="2"/>
  </si>
  <si>
    <t>回答</t>
    <rPh sb="0" eb="2">
      <t>カイトウ</t>
    </rPh>
    <phoneticPr fontId="2"/>
  </si>
  <si>
    <t>症例基本情報</t>
    <rPh sb="0" eb="2">
      <t>ショウレイ</t>
    </rPh>
    <rPh sb="2" eb="4">
      <t>キホン</t>
    </rPh>
    <rPh sb="4" eb="6">
      <t>ジョウホウ</t>
    </rPh>
    <phoneticPr fontId="2"/>
  </si>
  <si>
    <t>記入日</t>
    <rPh sb="0" eb="2">
      <t>キニュウ</t>
    </rPh>
    <rPh sb="2" eb="3">
      <t>ビ</t>
    </rPh>
    <phoneticPr fontId="2"/>
  </si>
  <si>
    <t>変更日</t>
    <rPh sb="0" eb="3">
      <t>ヘンコウビ</t>
    </rPh>
    <phoneticPr fontId="2"/>
  </si>
  <si>
    <t>患者氏名</t>
    <rPh sb="0" eb="2">
      <t>カンジャ</t>
    </rPh>
    <rPh sb="2" eb="4">
      <t>シメイ</t>
    </rPh>
    <phoneticPr fontId="2"/>
  </si>
  <si>
    <t>主治医氏名</t>
    <rPh sb="0" eb="3">
      <t>シュジイ</t>
    </rPh>
    <rPh sb="3" eb="5">
      <t>シメイ</t>
    </rPh>
    <phoneticPr fontId="2"/>
  </si>
  <si>
    <t>性別</t>
    <rPh sb="0" eb="2">
      <t>セイベツ</t>
    </rPh>
    <phoneticPr fontId="2"/>
  </si>
  <si>
    <t>これまでのがんパネル登録の有無</t>
    <rPh sb="10" eb="12">
      <t>トウロク</t>
    </rPh>
    <rPh sb="13" eb="15">
      <t>ウム</t>
    </rPh>
    <phoneticPr fontId="2"/>
  </si>
  <si>
    <t>検査種別</t>
    <rPh sb="0" eb="2">
      <t>ケンサ</t>
    </rPh>
    <rPh sb="2" eb="4">
      <t>シュベツ</t>
    </rPh>
    <phoneticPr fontId="2"/>
  </si>
  <si>
    <t>検体種類</t>
    <rPh sb="0" eb="2">
      <t>ケンタイ</t>
    </rPh>
    <rPh sb="2" eb="4">
      <t>シュルイ</t>
    </rPh>
    <phoneticPr fontId="2"/>
  </si>
  <si>
    <t>検体種別</t>
    <rPh sb="0" eb="2">
      <t>ケンタイ</t>
    </rPh>
    <rPh sb="2" eb="4">
      <t>シュベツ</t>
    </rPh>
    <phoneticPr fontId="2"/>
  </si>
  <si>
    <t>唾液腺</t>
    <rPh sb="0" eb="3">
      <t>ダエキセン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</si>
  <si>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</si>
  <si>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</si>
  <si>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パネル登録有無</t>
    <rPh sb="3" eb="5">
      <t>トウロク</t>
    </rPh>
    <rPh sb="5" eb="7">
      <t>ウム</t>
    </rPh>
    <phoneticPr fontId="2"/>
  </si>
  <si>
    <t>なし</t>
  </si>
  <si>
    <t>あり</t>
  </si>
  <si>
    <t>不明</t>
    <rPh sb="0" eb="2">
      <t>フメイ</t>
    </rPh>
    <phoneticPr fontId="2"/>
  </si>
  <si>
    <t>症例関係区分</t>
    <rPh sb="0" eb="2">
      <t>ショウレイ</t>
    </rPh>
    <rPh sb="2" eb="4">
      <t>カンケイ</t>
    </rPh>
    <rPh sb="4" eb="6">
      <t>クブン</t>
    </rPh>
    <phoneticPr fontId="2"/>
  </si>
  <si>
    <t>重複がん</t>
    <rPh sb="0" eb="2">
      <t>チョウフク</t>
    </rPh>
    <phoneticPr fontId="2"/>
  </si>
  <si>
    <t>前医からの転院フォロー</t>
    <rPh sb="0" eb="2">
      <t>ゼンイ</t>
    </rPh>
    <rPh sb="5" eb="7">
      <t>テンイン</t>
    </rPh>
    <phoneticPr fontId="2"/>
  </si>
  <si>
    <t>前医実施後再検査</t>
    <rPh sb="0" eb="2">
      <t>ゼンイ</t>
    </rPh>
    <rPh sb="2" eb="4">
      <t>ジッシ</t>
    </rPh>
    <rPh sb="4" eb="5">
      <t>ゴ</t>
    </rPh>
    <rPh sb="5" eb="8">
      <t>サイケンサ</t>
    </rPh>
    <phoneticPr fontId="2"/>
  </si>
  <si>
    <t>その他</t>
    <rPh sb="2" eb="3">
      <t>タ</t>
    </rPh>
    <phoneticPr fontId="2"/>
  </si>
  <si>
    <t>がん種区分</t>
    <rPh sb="2" eb="3">
      <t>タネ</t>
    </rPh>
    <rPh sb="3" eb="5">
      <t>クブン</t>
    </rPh>
    <phoneticPr fontId="2"/>
  </si>
  <si>
    <t>中枢神経系/脳</t>
    <rPh sb="0" eb="2">
      <t>チュウスウ</t>
    </rPh>
    <rPh sb="2" eb="4">
      <t>シンケイ</t>
    </rPh>
    <rPh sb="4" eb="5">
      <t>ケイ</t>
    </rPh>
    <rPh sb="6" eb="7">
      <t>ノウ</t>
    </rPh>
    <phoneticPr fontId="2"/>
  </si>
  <si>
    <t>頭頚部</t>
    <rPh sb="0" eb="3">
      <t>トウケイブ</t>
    </rPh>
    <phoneticPr fontId="2"/>
  </si>
  <si>
    <t>眼</t>
    <rPh sb="0" eb="1">
      <t>メ</t>
    </rPh>
    <phoneticPr fontId="2"/>
  </si>
  <si>
    <t>肺</t>
    <rPh sb="0" eb="1">
      <t>ハイ</t>
    </rPh>
    <phoneticPr fontId="2"/>
  </si>
  <si>
    <t>胸膜</t>
    <rPh sb="0" eb="2">
      <t>キョウマク</t>
    </rPh>
    <phoneticPr fontId="2"/>
  </si>
  <si>
    <t>胸腺</t>
    <rPh sb="0" eb="2">
      <t>キョウセン</t>
    </rPh>
    <phoneticPr fontId="2"/>
  </si>
  <si>
    <t>甲状腺</t>
    <rPh sb="0" eb="3">
      <t>コウジョウセン</t>
    </rPh>
    <phoneticPr fontId="2"/>
  </si>
  <si>
    <t>乳</t>
    <rPh sb="0" eb="1">
      <t>ニュウ</t>
    </rPh>
    <phoneticPr fontId="2"/>
  </si>
  <si>
    <t>食道/胃</t>
    <rPh sb="0" eb="2">
      <t>ショクドウ</t>
    </rPh>
    <rPh sb="3" eb="4">
      <t>イ</t>
    </rPh>
    <phoneticPr fontId="2"/>
  </si>
  <si>
    <t>十二指腸乳頭部</t>
    <rPh sb="0" eb="4">
      <t>ジュウニシチョウ</t>
    </rPh>
    <rPh sb="4" eb="7">
      <t>ニュウトウブ</t>
    </rPh>
    <phoneticPr fontId="2"/>
  </si>
  <si>
    <t>腸</t>
    <rPh sb="0" eb="1">
      <t>チョウ</t>
    </rPh>
    <phoneticPr fontId="2"/>
  </si>
  <si>
    <t>肝</t>
    <rPh sb="0" eb="1">
      <t>カン</t>
    </rPh>
    <phoneticPr fontId="2"/>
  </si>
  <si>
    <t>胆道</t>
    <rPh sb="0" eb="2">
      <t>タンドウ</t>
    </rPh>
    <phoneticPr fontId="2"/>
  </si>
  <si>
    <t>膵</t>
    <rPh sb="0" eb="1">
      <t>スイ</t>
    </rPh>
    <phoneticPr fontId="2"/>
  </si>
  <si>
    <t>腎</t>
    <rPh sb="0" eb="1">
      <t>ジン</t>
    </rPh>
    <phoneticPr fontId="2"/>
  </si>
  <si>
    <t>副腎</t>
    <rPh sb="0" eb="2">
      <t>フクジン</t>
    </rPh>
    <phoneticPr fontId="2"/>
  </si>
  <si>
    <t>前立腺</t>
    <rPh sb="0" eb="3">
      <t>ゼンリツセン</t>
    </rPh>
    <phoneticPr fontId="2"/>
  </si>
  <si>
    <t>精巣</t>
    <rPh sb="0" eb="2">
      <t>セイソウ</t>
    </rPh>
    <phoneticPr fontId="2"/>
  </si>
  <si>
    <t>陰茎</t>
    <rPh sb="0" eb="2">
      <t>インケイ</t>
    </rPh>
    <phoneticPr fontId="2"/>
  </si>
  <si>
    <t>子宮</t>
    <rPh sb="0" eb="2">
      <t>シキュウ</t>
    </rPh>
    <phoneticPr fontId="2"/>
  </si>
  <si>
    <t>卵巣/卵管</t>
    <rPh sb="0" eb="2">
      <t>ランソウ</t>
    </rPh>
    <rPh sb="3" eb="5">
      <t>ランカン</t>
    </rPh>
    <phoneticPr fontId="2"/>
  </si>
  <si>
    <t>膣</t>
    <rPh sb="0" eb="1">
      <t>チツ</t>
    </rPh>
    <phoneticPr fontId="2"/>
  </si>
  <si>
    <t>皮膚</t>
    <rPh sb="0" eb="2">
      <t>ヒフ</t>
    </rPh>
    <phoneticPr fontId="2"/>
  </si>
  <si>
    <t>骨</t>
    <rPh sb="0" eb="1">
      <t>ホネ</t>
    </rPh>
    <phoneticPr fontId="2"/>
  </si>
  <si>
    <t>軟部組織</t>
    <rPh sb="0" eb="2">
      <t>ナンブ</t>
    </rPh>
    <rPh sb="2" eb="4">
      <t>ソシキ</t>
    </rPh>
    <phoneticPr fontId="2"/>
  </si>
  <si>
    <t>腹膜</t>
    <rPh sb="0" eb="2">
      <t>フクマク</t>
    </rPh>
    <phoneticPr fontId="2"/>
  </si>
  <si>
    <t>リンパ系</t>
    <rPh sb="3" eb="4">
      <t>ケイ</t>
    </rPh>
    <phoneticPr fontId="2"/>
  </si>
  <si>
    <t>NCC OncoPanel</t>
  </si>
  <si>
    <t>移植歴</t>
    <rPh sb="0" eb="2">
      <t>イショク</t>
    </rPh>
    <rPh sb="2" eb="3">
      <t>レキ</t>
    </rPh>
    <phoneticPr fontId="2"/>
  </si>
  <si>
    <t>臨床病期</t>
    <rPh sb="0" eb="2">
      <t>リンショウ</t>
    </rPh>
    <rPh sb="2" eb="4">
      <t>ビョウキ</t>
    </rPh>
    <phoneticPr fontId="2"/>
  </si>
  <si>
    <t>Stage0</t>
  </si>
  <si>
    <t>Stage1</t>
  </si>
  <si>
    <t>Stage2</t>
  </si>
  <si>
    <t>Stage3</t>
  </si>
  <si>
    <t>血液</t>
    <rPh sb="0" eb="2">
      <t>ケツエキ</t>
    </rPh>
    <phoneticPr fontId="2"/>
  </si>
  <si>
    <t>FFPE</t>
  </si>
  <si>
    <t>新鮮凍結</t>
    <rPh sb="0" eb="2">
      <t>シンセン</t>
    </rPh>
    <rPh sb="2" eb="4">
      <t>トウケツ</t>
    </rPh>
    <phoneticPr fontId="2"/>
  </si>
  <si>
    <t>検体採取方法</t>
    <rPh sb="0" eb="2">
      <t>ケンタイ</t>
    </rPh>
    <rPh sb="2" eb="4">
      <t>サイシュ</t>
    </rPh>
    <rPh sb="4" eb="6">
      <t>ホウホウ</t>
    </rPh>
    <phoneticPr fontId="2"/>
  </si>
  <si>
    <t>生検</t>
    <rPh sb="0" eb="2">
      <t>セイケン</t>
    </rPh>
    <phoneticPr fontId="2"/>
  </si>
  <si>
    <t>手術</t>
    <rPh sb="0" eb="2">
      <t>シュジュツ</t>
    </rPh>
    <phoneticPr fontId="2"/>
  </si>
  <si>
    <t>検体採取部位</t>
    <rPh sb="0" eb="2">
      <t>ケンタイ</t>
    </rPh>
    <rPh sb="2" eb="4">
      <t>サイシュ</t>
    </rPh>
    <rPh sb="4" eb="6">
      <t>ブイ</t>
    </rPh>
    <phoneticPr fontId="2"/>
  </si>
  <si>
    <t>原発巣</t>
    <rPh sb="0" eb="3">
      <t>ゲンパツソウ</t>
    </rPh>
    <phoneticPr fontId="2"/>
  </si>
  <si>
    <t>転移巣</t>
    <rPh sb="0" eb="3">
      <t>テンイソウ</t>
    </rPh>
    <phoneticPr fontId="2"/>
  </si>
  <si>
    <t>採取部位</t>
    <rPh sb="0" eb="2">
      <t>サイシュ</t>
    </rPh>
    <rPh sb="2" eb="4">
      <t>ブイ</t>
    </rPh>
    <phoneticPr fontId="2"/>
  </si>
  <si>
    <t>脳</t>
    <rPh sb="0" eb="1">
      <t>ノウ</t>
    </rPh>
    <phoneticPr fontId="2"/>
  </si>
  <si>
    <t>口腔</t>
    <rPh sb="0" eb="2">
      <t>コウクウ</t>
    </rPh>
    <phoneticPr fontId="2"/>
  </si>
  <si>
    <t>咽頭</t>
    <rPh sb="0" eb="2">
      <t>イントウ</t>
    </rPh>
    <phoneticPr fontId="2"/>
  </si>
  <si>
    <t>喉頭</t>
    <rPh sb="0" eb="2">
      <t>コウトウ</t>
    </rPh>
    <phoneticPr fontId="2"/>
  </si>
  <si>
    <t>鼻・副鼻腔</t>
    <rPh sb="0" eb="1">
      <t>ハナ</t>
    </rPh>
    <rPh sb="2" eb="5">
      <t>フクビクウ</t>
    </rPh>
    <phoneticPr fontId="2"/>
  </si>
  <si>
    <t>乳</t>
    <rPh sb="0" eb="1">
      <t>チチ</t>
    </rPh>
    <phoneticPr fontId="2"/>
  </si>
  <si>
    <t>食道</t>
    <rPh sb="0" eb="2">
      <t>ショクドウ</t>
    </rPh>
    <phoneticPr fontId="2"/>
  </si>
  <si>
    <t>胃</t>
    <rPh sb="0" eb="1">
      <t>イ</t>
    </rPh>
    <phoneticPr fontId="2"/>
  </si>
  <si>
    <t>十二指腸乳頭部</t>
    <rPh sb="0" eb="4">
      <t>ジュウニシチョウ</t>
    </rPh>
    <rPh sb="4" eb="6">
      <t>ニュウトウ</t>
    </rPh>
    <rPh sb="6" eb="7">
      <t>ブ</t>
    </rPh>
    <phoneticPr fontId="2"/>
  </si>
  <si>
    <t>小腸</t>
    <rPh sb="0" eb="2">
      <t>ショウチョウ</t>
    </rPh>
    <phoneticPr fontId="2"/>
  </si>
  <si>
    <t>虫垂</t>
    <rPh sb="0" eb="2">
      <t>チュウスイ</t>
    </rPh>
    <phoneticPr fontId="2"/>
  </si>
  <si>
    <t>大腸</t>
    <rPh sb="0" eb="2">
      <t>ダイチョウ</t>
    </rPh>
    <phoneticPr fontId="2"/>
  </si>
  <si>
    <t>腎盂</t>
    <rPh sb="0" eb="2">
      <t>ジンウ</t>
    </rPh>
    <phoneticPr fontId="2"/>
  </si>
  <si>
    <t>膀胱</t>
    <rPh sb="0" eb="2">
      <t>ボウコウ</t>
    </rPh>
    <phoneticPr fontId="2"/>
  </si>
  <si>
    <t>尿管</t>
    <rPh sb="0" eb="2">
      <t>ニョウカン</t>
    </rPh>
    <phoneticPr fontId="2"/>
  </si>
  <si>
    <t>筋肉</t>
    <rPh sb="0" eb="2">
      <t>キンニク</t>
    </rPh>
    <phoneticPr fontId="2"/>
  </si>
  <si>
    <t>髄膜</t>
    <rPh sb="0" eb="2">
      <t>ズイマク</t>
    </rPh>
    <phoneticPr fontId="2"/>
  </si>
  <si>
    <t>原発不明</t>
    <rPh sb="0" eb="2">
      <t>ゲンパツ</t>
    </rPh>
    <rPh sb="2" eb="4">
      <t>フメイ</t>
    </rPh>
    <phoneticPr fontId="2"/>
  </si>
  <si>
    <t>病理診断名</t>
    <rPh sb="0" eb="2">
      <t>ビョウリ</t>
    </rPh>
    <rPh sb="2" eb="5">
      <t>シンダンメイ</t>
    </rPh>
    <phoneticPr fontId="2"/>
  </si>
  <si>
    <t>病理未検査</t>
    <rPh sb="0" eb="2">
      <t>ビョウリ</t>
    </rPh>
    <rPh sb="2" eb="5">
      <t>ミケンサ</t>
    </rPh>
    <phoneticPr fontId="2"/>
  </si>
  <si>
    <t>診断日</t>
    <rPh sb="0" eb="2">
      <t>シンダン</t>
    </rPh>
    <rPh sb="2" eb="3">
      <t>ビ</t>
    </rPh>
    <phoneticPr fontId="2"/>
  </si>
  <si>
    <t>喫煙歴</t>
    <rPh sb="0" eb="3">
      <t>キツエンレキ</t>
    </rPh>
    <phoneticPr fontId="2"/>
  </si>
  <si>
    <t>アルコール</t>
  </si>
  <si>
    <t>ECOG PS</t>
  </si>
  <si>
    <t>重複がん部位</t>
    <rPh sb="0" eb="2">
      <t>チョウフク</t>
    </rPh>
    <rPh sb="4" eb="6">
      <t>ブイ</t>
    </rPh>
    <phoneticPr fontId="2"/>
  </si>
  <si>
    <t>重複がん活動性</t>
    <rPh sb="0" eb="2">
      <t>チョウフク</t>
    </rPh>
    <rPh sb="4" eb="6">
      <t>カツドウ</t>
    </rPh>
    <rPh sb="6" eb="7">
      <t>セイ</t>
    </rPh>
    <phoneticPr fontId="2"/>
  </si>
  <si>
    <t>活動性</t>
    <rPh sb="0" eb="3">
      <t>カツドウセイ</t>
    </rPh>
    <phoneticPr fontId="2"/>
  </si>
  <si>
    <t>非活動性</t>
    <rPh sb="0" eb="4">
      <t>ヒカツドウセイ</t>
    </rPh>
    <phoneticPr fontId="2"/>
  </si>
  <si>
    <t>多発がん</t>
    <rPh sb="0" eb="2">
      <t>タハツ</t>
    </rPh>
    <phoneticPr fontId="2"/>
  </si>
  <si>
    <t>多発がん活動性</t>
    <rPh sb="0" eb="2">
      <t>タハツ</t>
    </rPh>
    <rPh sb="4" eb="7">
      <t>カツドウセイ</t>
    </rPh>
    <phoneticPr fontId="2"/>
  </si>
  <si>
    <t>家族歴</t>
    <rPh sb="0" eb="3">
      <t>カゾクレキ</t>
    </rPh>
    <phoneticPr fontId="2"/>
  </si>
  <si>
    <t>続柄</t>
    <rPh sb="0" eb="2">
      <t>ゾクガラ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</si>
  <si>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</si>
  <si>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</si>
  <si>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親（詳細不明）</t>
    <rPh sb="0" eb="1">
      <t>オヤ</t>
    </rPh>
    <rPh sb="2" eb="4">
      <t>ショウサイ</t>
    </rPh>
    <rPh sb="4" eb="6">
      <t>フメイ</t>
    </rPh>
    <phoneticPr fontId="2"/>
  </si>
  <si>
    <t>同胞</t>
    <rPh sb="0" eb="2">
      <t>ドウホウ</t>
    </rPh>
    <phoneticPr fontId="2"/>
  </si>
  <si>
    <t>子</t>
    <rPh sb="0" eb="1">
      <t>コ</t>
    </rPh>
    <phoneticPr fontId="2"/>
  </si>
  <si>
    <t>祖父母（母方）</t>
    <rPh sb="0" eb="3">
      <t>ソフボ</t>
    </rPh>
    <rPh sb="4" eb="6">
      <t>ハハカタ</t>
    </rPh>
    <phoneticPr fontId="2"/>
  </si>
  <si>
    <t>祖父母（詳細不明）</t>
    <rPh sb="0" eb="3">
      <t>ソフボ</t>
    </rPh>
    <rPh sb="4" eb="6">
      <t>ショウサイ</t>
    </rPh>
    <rPh sb="6" eb="8">
      <t>フメイ</t>
    </rPh>
    <phoneticPr fontId="2"/>
  </si>
  <si>
    <t>おじ（母方）</t>
    <rPh sb="3" eb="5">
      <t>ハハカタ</t>
    </rPh>
    <phoneticPr fontId="2"/>
  </si>
  <si>
    <t>おば（母方）</t>
    <rPh sb="3" eb="5">
      <t>ハハカタ</t>
    </rPh>
    <phoneticPr fontId="2"/>
  </si>
  <si>
    <t>甥姪</t>
    <rPh sb="0" eb="1">
      <t>オイ</t>
    </rPh>
    <rPh sb="1" eb="2">
      <t>メイ</t>
    </rPh>
    <phoneticPr fontId="2"/>
  </si>
  <si>
    <t>孫</t>
    <rPh sb="0" eb="1">
      <t>マゴ</t>
    </rPh>
    <phoneticPr fontId="2"/>
  </si>
  <si>
    <t>不明の血縁者</t>
    <rPh sb="0" eb="2">
      <t>フメイ</t>
    </rPh>
    <rPh sb="3" eb="6">
      <t>ケツエンシャ</t>
    </rPh>
    <phoneticPr fontId="2"/>
  </si>
  <si>
    <t>家族歴ありの癌腫</t>
    <rPh sb="0" eb="3">
      <t>カゾクレキ</t>
    </rPh>
    <rPh sb="6" eb="8">
      <t>ガンシュ</t>
    </rPh>
    <phoneticPr fontId="2"/>
  </si>
  <si>
    <t>罹患年齢</t>
    <rPh sb="0" eb="2">
      <t>リカン</t>
    </rPh>
    <rPh sb="2" eb="4">
      <t>ネンレイ</t>
    </rPh>
    <phoneticPr fontId="2"/>
  </si>
  <si>
    <t>登録時転移</t>
    <rPh sb="0" eb="3">
      <t>トウロクジ</t>
    </rPh>
    <rPh sb="3" eb="5">
      <t>テンイ</t>
    </rPh>
    <phoneticPr fontId="2"/>
  </si>
  <si>
    <t>登録時転移部位</t>
    <rPh sb="0" eb="3">
      <t>トウロクジ</t>
    </rPh>
    <rPh sb="3" eb="5">
      <t>テンイ</t>
    </rPh>
    <rPh sb="5" eb="7">
      <t>ブイ</t>
    </rPh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</si>
  <si>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</si>
  <si>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</si>
  <si>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</si>
  <si>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不明or未検査</t>
    <rPh sb="0" eb="2">
      <t>フメイ</t>
    </rPh>
    <rPh sb="4" eb="7">
      <t>ミケンサ</t>
    </rPh>
    <phoneticPr fontId="2"/>
  </si>
  <si>
    <t>G719</t>
  </si>
  <si>
    <t>exon-19欠失</t>
    <rPh sb="7" eb="9">
      <t>ケッシツ</t>
    </rPh>
    <phoneticPr fontId="2"/>
  </si>
  <si>
    <t>exon-20挿入</t>
    <rPh sb="7" eb="9">
      <t>ソウニュウ</t>
    </rPh>
    <phoneticPr fontId="2"/>
  </si>
  <si>
    <t>CobasV2</t>
  </si>
  <si>
    <t>Therascreen</t>
  </si>
  <si>
    <t>IHC+FISH</t>
  </si>
  <si>
    <t>RT-PCR+FISH</t>
  </si>
  <si>
    <t>6-3-12 アスベスト暴露歴</t>
    <rPh sb="12" eb="15">
      <t>バクロレキ</t>
    </rPh>
    <phoneticPr fontId="2"/>
  </si>
  <si>
    <t>6-4-1 HER2 (IHC)</t>
  </si>
  <si>
    <t>陰性（1+）</t>
    <rPh sb="0" eb="2">
      <t>インセイ</t>
    </rPh>
    <phoneticPr fontId="2"/>
  </si>
  <si>
    <t>境界域（2+）</t>
    <rPh sb="0" eb="3">
      <t>キョウカイイキ</t>
    </rPh>
    <phoneticPr fontId="2"/>
  </si>
  <si>
    <t>陽性（3+）</t>
    <rPh sb="0" eb="2">
      <t>ヨウセイ</t>
    </rPh>
    <phoneticPr fontId="2"/>
  </si>
  <si>
    <t>判定不能</t>
    <rPh sb="0" eb="2">
      <t>ハンテイ</t>
    </rPh>
    <rPh sb="2" eb="4">
      <t>フノウ</t>
    </rPh>
    <phoneticPr fontId="2"/>
  </si>
  <si>
    <t>6-4-2 HER2 (FISH)</t>
  </si>
  <si>
    <t>equivocal</t>
    <phoneticPr fontId="2"/>
  </si>
  <si>
    <t>6-4-3 ER</t>
  </si>
  <si>
    <t>6-4-4 PgR</t>
  </si>
  <si>
    <t>6-4-6 gBRCA2</t>
    <phoneticPr fontId="2"/>
  </si>
  <si>
    <t>codon12</t>
    <phoneticPr fontId="2"/>
  </si>
  <si>
    <t>codon13</t>
    <phoneticPr fontId="2"/>
  </si>
  <si>
    <t>codon59</t>
    <phoneticPr fontId="2"/>
  </si>
  <si>
    <t>codon61</t>
    <phoneticPr fontId="2"/>
  </si>
  <si>
    <t>codon117</t>
    <phoneticPr fontId="2"/>
  </si>
  <si>
    <t>codon146</t>
    <phoneticPr fontId="2"/>
  </si>
  <si>
    <t>PCR-rSSO法</t>
    <rPh sb="8" eb="9">
      <t>ホウ</t>
    </rPh>
    <phoneticPr fontId="2"/>
  </si>
  <si>
    <t>低（陰性、-）</t>
    <rPh sb="0" eb="1">
      <t>テイ</t>
    </rPh>
    <rPh sb="2" eb="4">
      <t>インセイ</t>
    </rPh>
    <phoneticPr fontId="2"/>
  </si>
  <si>
    <t>中（境界、±）</t>
    <rPh sb="0" eb="1">
      <t>ナカ</t>
    </rPh>
    <rPh sb="2" eb="4">
      <t>キョウカイ</t>
    </rPh>
    <phoneticPr fontId="2"/>
  </si>
  <si>
    <t>高（陽性、+）</t>
    <rPh sb="0" eb="1">
      <t>コウ</t>
    </rPh>
    <rPh sb="2" eb="4">
      <t>ヨウセイ</t>
    </rPh>
    <phoneticPr fontId="2"/>
  </si>
  <si>
    <t>実施目的</t>
    <rPh sb="0" eb="2">
      <t>ジッシ</t>
    </rPh>
    <rPh sb="2" eb="4">
      <t>モクテキ</t>
    </rPh>
    <phoneticPr fontId="2"/>
  </si>
  <si>
    <t>術前補助療法</t>
    <rPh sb="0" eb="2">
      <t>ジュツゼン</t>
    </rPh>
    <rPh sb="2" eb="6">
      <t>ホジョリョウホウ</t>
    </rPh>
    <phoneticPr fontId="2"/>
  </si>
  <si>
    <t>術後補助療法</t>
    <rPh sb="0" eb="2">
      <t>ジュツゴ</t>
    </rPh>
    <rPh sb="2" eb="4">
      <t>ホジョ</t>
    </rPh>
    <rPh sb="4" eb="6">
      <t>リョウホウ</t>
    </rPh>
    <phoneticPr fontId="2"/>
  </si>
  <si>
    <t>根治</t>
    <rPh sb="0" eb="2">
      <t>コンチ</t>
    </rPh>
    <phoneticPr fontId="2"/>
  </si>
  <si>
    <t>緩和</t>
    <rPh sb="0" eb="2">
      <t>カンワ</t>
    </rPh>
    <phoneticPr fontId="2"/>
  </si>
  <si>
    <t>他施設</t>
    <rPh sb="0" eb="3">
      <t>タシセツ</t>
    </rPh>
    <phoneticPr fontId="2"/>
  </si>
  <si>
    <t>計画通り終了</t>
    <rPh sb="0" eb="2">
      <t>ケイカク</t>
    </rPh>
    <rPh sb="2" eb="3">
      <t>トオ</t>
    </rPh>
    <rPh sb="4" eb="6">
      <t>シュウリョウ</t>
    </rPh>
    <phoneticPr fontId="2"/>
  </si>
  <si>
    <t>無効中止</t>
    <rPh sb="0" eb="2">
      <t>ムコウ</t>
    </rPh>
    <rPh sb="2" eb="4">
      <t>チュウシ</t>
    </rPh>
    <phoneticPr fontId="2"/>
  </si>
  <si>
    <t>副作用等で中止</t>
    <rPh sb="0" eb="3">
      <t>フクサヨウ</t>
    </rPh>
    <rPh sb="3" eb="4">
      <t>ナド</t>
    </rPh>
    <rPh sb="5" eb="7">
      <t>チュウシ</t>
    </rPh>
    <phoneticPr fontId="2"/>
  </si>
  <si>
    <t>本人希望で中止</t>
    <rPh sb="0" eb="2">
      <t>ホンニン</t>
    </rPh>
    <rPh sb="2" eb="4">
      <t>キボウ</t>
    </rPh>
    <rPh sb="5" eb="7">
      <t>チュウシ</t>
    </rPh>
    <phoneticPr fontId="2"/>
  </si>
  <si>
    <t>その他で中止</t>
    <rPh sb="2" eb="3">
      <t>タ</t>
    </rPh>
    <rPh sb="4" eb="6">
      <t>チュウシ</t>
    </rPh>
    <phoneticPr fontId="2"/>
  </si>
  <si>
    <t>最良総合効果</t>
    <rPh sb="0" eb="2">
      <t>サイリョウ</t>
    </rPh>
    <rPh sb="2" eb="6">
      <t>ソウゴウコウカ</t>
    </rPh>
    <phoneticPr fontId="2"/>
  </si>
  <si>
    <t>CR</t>
    <phoneticPr fontId="2"/>
  </si>
  <si>
    <t>PR</t>
    <phoneticPr fontId="2"/>
  </si>
  <si>
    <t>SD</t>
    <phoneticPr fontId="2"/>
  </si>
  <si>
    <t>PD</t>
    <phoneticPr fontId="2"/>
  </si>
  <si>
    <t>NE</t>
    <phoneticPr fontId="2"/>
  </si>
  <si>
    <t>末梢神経系</t>
    <rPh sb="0" eb="2">
      <t>マッショウ</t>
    </rPh>
    <rPh sb="2" eb="4">
      <t>シンケイ</t>
    </rPh>
    <rPh sb="4" eb="5">
      <t>ケイ</t>
    </rPh>
    <phoneticPr fontId="2"/>
  </si>
  <si>
    <t>頭頸部</t>
    <rPh sb="0" eb="2">
      <t>トウケイ</t>
    </rPh>
    <rPh sb="2" eb="3">
      <t>ブ</t>
    </rPh>
    <phoneticPr fontId="2"/>
  </si>
  <si>
    <t>ファーター乳頭部</t>
    <rPh sb="5" eb="7">
      <t>ニュウトウ</t>
    </rPh>
    <rPh sb="7" eb="8">
      <t>ブ</t>
    </rPh>
    <phoneticPr fontId="2"/>
  </si>
  <si>
    <t>膀胱/尿路</t>
    <rPh sb="0" eb="2">
      <t>ボウコウ</t>
    </rPh>
    <rPh sb="3" eb="5">
      <t>ニョウロ</t>
    </rPh>
    <phoneticPr fontId="2"/>
  </si>
  <si>
    <t>子宮頚部</t>
    <rPh sb="0" eb="2">
      <t>シキュウ</t>
    </rPh>
    <rPh sb="2" eb="3">
      <t>ケイ</t>
    </rPh>
    <rPh sb="3" eb="4">
      <t>ブ</t>
    </rPh>
    <phoneticPr fontId="2"/>
  </si>
  <si>
    <t>外陰部/膣</t>
    <rPh sb="0" eb="3">
      <t>ガイインブ</t>
    </rPh>
    <rPh sb="4" eb="5">
      <t>チツ</t>
    </rPh>
    <phoneticPr fontId="2"/>
  </si>
  <si>
    <t>リンパ</t>
    <phoneticPr fontId="2"/>
  </si>
  <si>
    <t>骨髄</t>
    <rPh sb="0" eb="2">
      <t>コツズイ</t>
    </rPh>
    <phoneticPr fontId="2"/>
  </si>
  <si>
    <t>FoundationOne liquid CDx（組織不良からの再提出)</t>
    <phoneticPr fontId="2"/>
  </si>
  <si>
    <t>FoundationOne CDx（組織不良からの再提出)</t>
    <phoneticPr fontId="2"/>
  </si>
  <si>
    <t>G360CDx</t>
    <phoneticPr fontId="2"/>
  </si>
  <si>
    <t>脊髄</t>
    <rPh sb="0" eb="2">
      <t>セキズイ</t>
    </rPh>
    <phoneticPr fontId="2"/>
  </si>
  <si>
    <t>乳腺</t>
    <rPh sb="0" eb="2">
      <t>ニュウセン</t>
    </rPh>
    <phoneticPr fontId="2"/>
  </si>
  <si>
    <t>十二指腸</t>
    <rPh sb="0" eb="4">
      <t>ジュウニシチョウ</t>
    </rPh>
    <phoneticPr fontId="2"/>
  </si>
  <si>
    <t>肛門</t>
    <rPh sb="0" eb="2">
      <t>コウモン</t>
    </rPh>
    <phoneticPr fontId="2"/>
  </si>
  <si>
    <t>子宮体部</t>
    <rPh sb="0" eb="2">
      <t>シキュウ</t>
    </rPh>
    <rPh sb="2" eb="4">
      <t>タイブ</t>
    </rPh>
    <phoneticPr fontId="2"/>
  </si>
  <si>
    <t>子宮頸部</t>
    <rPh sb="0" eb="3">
      <t>シキュウケイ</t>
    </rPh>
    <rPh sb="3" eb="4">
      <t>ブ</t>
    </rPh>
    <phoneticPr fontId="2"/>
  </si>
  <si>
    <t>軟部組織（皮下含）</t>
    <rPh sb="0" eb="2">
      <t>ナンブ</t>
    </rPh>
    <rPh sb="2" eb="4">
      <t>ソシキ</t>
    </rPh>
    <rPh sb="5" eb="7">
      <t>ヒカ</t>
    </rPh>
    <rPh sb="7" eb="8">
      <t>フク</t>
    </rPh>
    <phoneticPr fontId="2"/>
  </si>
  <si>
    <t>末梢神経</t>
    <rPh sb="0" eb="2">
      <t>マッショウ</t>
    </rPh>
    <rPh sb="2" eb="4">
      <t>シンケイ</t>
    </rPh>
    <phoneticPr fontId="2"/>
  </si>
  <si>
    <t>中枢神経系/脳</t>
    <rPh sb="0" eb="2">
      <t>チュウスウ</t>
    </rPh>
    <rPh sb="2" eb="5">
      <t>シンケイケイ</t>
    </rPh>
    <rPh sb="6" eb="7">
      <t>ノウ</t>
    </rPh>
    <phoneticPr fontId="2"/>
  </si>
  <si>
    <t>乳房</t>
    <rPh sb="0" eb="2">
      <t>ニュウボウ</t>
    </rPh>
    <phoneticPr fontId="2"/>
  </si>
  <si>
    <t>肝臓</t>
    <rPh sb="0" eb="2">
      <t>カンゾウ</t>
    </rPh>
    <phoneticPr fontId="2"/>
  </si>
  <si>
    <t>膵臓</t>
    <rPh sb="0" eb="2">
      <t>スイゾウ</t>
    </rPh>
    <phoneticPr fontId="2"/>
  </si>
  <si>
    <t>腎臓</t>
    <rPh sb="0" eb="2">
      <t>ジンゾウ</t>
    </rPh>
    <phoneticPr fontId="2"/>
  </si>
  <si>
    <t>祖父母（父方）</t>
    <rPh sb="0" eb="3">
      <t>ソフボ</t>
    </rPh>
    <rPh sb="4" eb="6">
      <t>チチカタ</t>
    </rPh>
    <phoneticPr fontId="2"/>
  </si>
  <si>
    <t>おじ（父方）</t>
    <rPh sb="3" eb="5">
      <t>チチカタ</t>
    </rPh>
    <phoneticPr fontId="2"/>
  </si>
  <si>
    <t>おば（父方）</t>
    <rPh sb="3" eb="5">
      <t>チチカタ</t>
    </rPh>
    <phoneticPr fontId="2"/>
  </si>
  <si>
    <t>いとこ</t>
    <phoneticPr fontId="2"/>
  </si>
  <si>
    <t>S768I</t>
    <phoneticPr fontId="2"/>
  </si>
  <si>
    <t>T790M</t>
    <phoneticPr fontId="2"/>
  </si>
  <si>
    <t>L858R</t>
    <phoneticPr fontId="2"/>
  </si>
  <si>
    <t>L861Q</t>
    <phoneticPr fontId="2"/>
  </si>
  <si>
    <t>レジメン情報</t>
    <rPh sb="4" eb="6">
      <t>ジョウホウ</t>
    </rPh>
    <phoneticPr fontId="2"/>
  </si>
  <si>
    <t>企業治験</t>
    <rPh sb="0" eb="2">
      <t>キギョウ</t>
    </rPh>
    <rPh sb="2" eb="4">
      <t>チケン</t>
    </rPh>
    <phoneticPr fontId="2"/>
  </si>
  <si>
    <t>医師主導治験</t>
    <rPh sb="0" eb="2">
      <t>イシ</t>
    </rPh>
    <rPh sb="2" eb="4">
      <t>シュドウ</t>
    </rPh>
    <rPh sb="4" eb="6">
      <t>チケン</t>
    </rPh>
    <phoneticPr fontId="2"/>
  </si>
  <si>
    <t>先進医療</t>
    <rPh sb="0" eb="2">
      <t>センシン</t>
    </rPh>
    <rPh sb="2" eb="4">
      <t>イリョウ</t>
    </rPh>
    <phoneticPr fontId="2"/>
  </si>
  <si>
    <t>患者申出療養</t>
    <rPh sb="0" eb="2">
      <t>カンジャ</t>
    </rPh>
    <rPh sb="2" eb="4">
      <t>モウシデ</t>
    </rPh>
    <rPh sb="4" eb="6">
      <t>リョウヨウ</t>
    </rPh>
    <phoneticPr fontId="2"/>
  </si>
  <si>
    <t>保険診療</t>
    <rPh sb="0" eb="2">
      <t>ホケン</t>
    </rPh>
    <rPh sb="2" eb="4">
      <t>シンリョウ</t>
    </rPh>
    <phoneticPr fontId="2"/>
  </si>
  <si>
    <t>治験</t>
    <rPh sb="0" eb="2">
      <t>チケン</t>
    </rPh>
    <phoneticPr fontId="2"/>
  </si>
  <si>
    <t>該当しない（治験薬のみ）</t>
    <rPh sb="0" eb="2">
      <t>ガイトウ</t>
    </rPh>
    <rPh sb="6" eb="9">
      <t>チケンヤク</t>
    </rPh>
    <phoneticPr fontId="2"/>
  </si>
  <si>
    <t>該当する（承認薬との併用）</t>
    <rPh sb="0" eb="2">
      <t>ガイトウ</t>
    </rPh>
    <rPh sb="5" eb="7">
      <t>ショウニン</t>
    </rPh>
    <rPh sb="7" eb="8">
      <t>ヤク</t>
    </rPh>
    <rPh sb="10" eb="12">
      <t>ヘイヨウ</t>
    </rPh>
    <phoneticPr fontId="2"/>
  </si>
  <si>
    <t>自施設（岸和田市民）</t>
    <rPh sb="0" eb="3">
      <t>ジシセツ</t>
    </rPh>
    <rPh sb="4" eb="9">
      <t>キシワダシミン</t>
    </rPh>
    <phoneticPr fontId="2"/>
  </si>
  <si>
    <t>主治医診療科</t>
    <rPh sb="0" eb="3">
      <t>シュジイ</t>
    </rPh>
    <rPh sb="3" eb="5">
      <t>シンリョウ</t>
    </rPh>
    <rPh sb="5" eb="6">
      <t>カ</t>
    </rPh>
    <phoneticPr fontId="2"/>
  </si>
  <si>
    <t>上記ありの場合、その理由</t>
    <rPh sb="0" eb="2">
      <t>ジョウキ</t>
    </rPh>
    <rPh sb="5" eb="7">
      <t>バアイ</t>
    </rPh>
    <rPh sb="10" eb="12">
      <t>リユウ</t>
    </rPh>
    <phoneticPr fontId="2"/>
  </si>
  <si>
    <t>がん種区分</t>
    <rPh sb="2" eb="3">
      <t>シュ</t>
    </rPh>
    <rPh sb="3" eb="5">
      <t>クブン</t>
    </rPh>
    <phoneticPr fontId="2"/>
  </si>
  <si>
    <t>検体情報</t>
    <rPh sb="0" eb="1">
      <t>ケンタイ</t>
    </rPh>
    <rPh sb="1" eb="3">
      <t>ジョウホウ</t>
    </rPh>
    <phoneticPr fontId="2"/>
  </si>
  <si>
    <t>具体的な採取部位</t>
    <rPh sb="0" eb="3">
      <t>グタイテキ</t>
    </rPh>
    <rPh sb="4" eb="6">
      <t>サイシュ</t>
    </rPh>
    <rPh sb="6" eb="8">
      <t>ブイ</t>
    </rPh>
    <phoneticPr fontId="2"/>
  </si>
  <si>
    <t>非腫瘍組織　採取日（採血日など）</t>
    <rPh sb="0" eb="1">
      <t>ヒ</t>
    </rPh>
    <rPh sb="1" eb="3">
      <t>シュヨウ</t>
    </rPh>
    <rPh sb="3" eb="5">
      <t>ソシキ</t>
    </rPh>
    <rPh sb="6" eb="8">
      <t>サイシュ</t>
    </rPh>
    <rPh sb="8" eb="9">
      <t>ビ</t>
    </rPh>
    <rPh sb="10" eb="12">
      <t>サイケツ</t>
    </rPh>
    <rPh sb="12" eb="13">
      <t>ビ</t>
    </rPh>
    <phoneticPr fontId="2"/>
  </si>
  <si>
    <t>患者背景</t>
    <rPh sb="0" eb="1">
      <t>カンジャ</t>
    </rPh>
    <rPh sb="1" eb="3">
      <t>ハイケイ</t>
    </rPh>
    <phoneticPr fontId="2"/>
  </si>
  <si>
    <t>喫煙歴</t>
    <rPh sb="0" eb="2">
      <t>キツエン</t>
    </rPh>
    <rPh sb="2" eb="3">
      <t>レキ</t>
    </rPh>
    <phoneticPr fontId="2"/>
  </si>
  <si>
    <t>喫煙年数</t>
    <rPh sb="0" eb="2">
      <t>キツエン</t>
    </rPh>
    <rPh sb="2" eb="4">
      <t>ネンスウ</t>
    </rPh>
    <phoneticPr fontId="2"/>
  </si>
  <si>
    <t>アルコール多飲の有無</t>
    <rPh sb="5" eb="7">
      <t>タイン</t>
    </rPh>
    <rPh sb="8" eb="10">
      <t>ウム</t>
    </rPh>
    <phoneticPr fontId="2"/>
  </si>
  <si>
    <t>ECOG PS</t>
    <phoneticPr fontId="2"/>
  </si>
  <si>
    <t>重複がんの有無</t>
    <rPh sb="0" eb="2">
      <t>チョウフク</t>
    </rPh>
    <rPh sb="5" eb="7">
      <t>ウム</t>
    </rPh>
    <phoneticPr fontId="2"/>
  </si>
  <si>
    <t>多発がん有無</t>
    <rPh sb="0" eb="2">
      <t>タハツ</t>
    </rPh>
    <rPh sb="4" eb="6">
      <t>ウム</t>
    </rPh>
    <phoneticPr fontId="2"/>
  </si>
  <si>
    <t>家族歴有無</t>
    <rPh sb="0" eb="3">
      <t>カゾクレキ</t>
    </rPh>
    <rPh sb="3" eb="5">
      <t>ウム</t>
    </rPh>
    <phoneticPr fontId="2"/>
  </si>
  <si>
    <t>罹患年代</t>
    <rPh sb="0" eb="2">
      <t>リカン</t>
    </rPh>
    <rPh sb="2" eb="4">
      <t>ネンダイ</t>
    </rPh>
    <phoneticPr fontId="2"/>
  </si>
  <si>
    <t>がん種情報</t>
    <rPh sb="1" eb="2">
      <t>シュ</t>
    </rPh>
    <rPh sb="2" eb="4">
      <t>ジョウホウ</t>
    </rPh>
    <phoneticPr fontId="2"/>
  </si>
  <si>
    <t>登録時転移の有無</t>
    <rPh sb="0" eb="3">
      <t>トウロクジ</t>
    </rPh>
    <rPh sb="3" eb="5">
      <t>テンイ</t>
    </rPh>
    <rPh sb="6" eb="8">
      <t>ウム</t>
    </rPh>
    <phoneticPr fontId="2"/>
  </si>
  <si>
    <t>がん種区分を「肺」と選んだ場合</t>
    <rPh sb="1" eb="2">
      <t>シュ</t>
    </rPh>
    <rPh sb="2" eb="4">
      <t>クブン</t>
    </rPh>
    <rPh sb="6" eb="7">
      <t>ハイ</t>
    </rPh>
    <rPh sb="9" eb="10">
      <t>エラ</t>
    </rPh>
    <rPh sb="12" eb="14">
      <t>バアイ</t>
    </rPh>
    <phoneticPr fontId="2"/>
  </si>
  <si>
    <t>EGFR</t>
    <phoneticPr fontId="2"/>
  </si>
  <si>
    <t>EGFR検査方法</t>
    <rPh sb="4" eb="6">
      <t>ケンサ</t>
    </rPh>
    <rPh sb="6" eb="8">
      <t>ホウホウ</t>
    </rPh>
    <phoneticPr fontId="2"/>
  </si>
  <si>
    <t>EGFR陽性の場合、EGFR-TKI耐性後EGFR-T790M</t>
    <rPh sb="4" eb="6">
      <t>ヨウセイ</t>
    </rPh>
    <rPh sb="7" eb="9">
      <t>バアイ</t>
    </rPh>
    <rPh sb="18" eb="20">
      <t>タイセイ</t>
    </rPh>
    <rPh sb="20" eb="21">
      <t>ゴ</t>
    </rPh>
    <phoneticPr fontId="2"/>
  </si>
  <si>
    <t>ALK融合</t>
    <rPh sb="3" eb="5">
      <t>ユウゴウ</t>
    </rPh>
    <phoneticPr fontId="2"/>
  </si>
  <si>
    <t>ALK検査方法</t>
    <rPh sb="3" eb="5">
      <t>ケンサ</t>
    </rPh>
    <rPh sb="5" eb="7">
      <t>ホウホウ</t>
    </rPh>
    <phoneticPr fontId="2"/>
  </si>
  <si>
    <t>ROS1</t>
    <phoneticPr fontId="2"/>
  </si>
  <si>
    <t>BRAF(V600)</t>
    <phoneticPr fontId="2"/>
  </si>
  <si>
    <t>PD-L1(IHC)</t>
    <phoneticPr fontId="2"/>
  </si>
  <si>
    <t>PD-L1(IHC)検査方法</t>
    <rPh sb="10" eb="12">
      <t>ケンサ</t>
    </rPh>
    <rPh sb="12" eb="14">
      <t>ホウホウ</t>
    </rPh>
    <phoneticPr fontId="2"/>
  </si>
  <si>
    <t>PD-L1陽性の場合の陽性率</t>
    <rPh sb="5" eb="7">
      <t>ヨウセイ</t>
    </rPh>
    <rPh sb="8" eb="10">
      <t>バアイ</t>
    </rPh>
    <rPh sb="11" eb="14">
      <t>ヨウセイリツ</t>
    </rPh>
    <phoneticPr fontId="2"/>
  </si>
  <si>
    <t>アスベスト暴露歴</t>
    <rPh sb="5" eb="7">
      <t>バクロ</t>
    </rPh>
    <rPh sb="7" eb="8">
      <t>レキ</t>
    </rPh>
    <phoneticPr fontId="2"/>
  </si>
  <si>
    <t>がん種区分を「乳」と選んだ場合</t>
    <rPh sb="2" eb="3">
      <t>シュ</t>
    </rPh>
    <rPh sb="3" eb="5">
      <t>クブン</t>
    </rPh>
    <rPh sb="7" eb="8">
      <t>ニュウ</t>
    </rPh>
    <rPh sb="10" eb="11">
      <t>エラ</t>
    </rPh>
    <rPh sb="13" eb="15">
      <t>バアイ</t>
    </rPh>
    <phoneticPr fontId="2"/>
  </si>
  <si>
    <t>HER2(IHC)</t>
    <phoneticPr fontId="2"/>
  </si>
  <si>
    <t>HER2(FISH)</t>
    <phoneticPr fontId="2"/>
  </si>
  <si>
    <t>ER</t>
    <phoneticPr fontId="2"/>
  </si>
  <si>
    <t>PgR</t>
    <phoneticPr fontId="2"/>
  </si>
  <si>
    <t>gBRCA1</t>
    <phoneticPr fontId="2"/>
  </si>
  <si>
    <t>gBRCA2</t>
    <phoneticPr fontId="2"/>
  </si>
  <si>
    <t>KRAS</t>
    <phoneticPr fontId="2"/>
  </si>
  <si>
    <t>KRAS-type</t>
    <phoneticPr fontId="2"/>
  </si>
  <si>
    <t>KRAS-検査方法</t>
    <rPh sb="5" eb="7">
      <t>ケンサ</t>
    </rPh>
    <rPh sb="7" eb="9">
      <t>ホウホウ</t>
    </rPh>
    <phoneticPr fontId="2"/>
  </si>
  <si>
    <t>NRAS</t>
    <phoneticPr fontId="2"/>
  </si>
  <si>
    <t>NRAS-type</t>
    <phoneticPr fontId="2"/>
  </si>
  <si>
    <t>NRAS-検査方法</t>
    <rPh sb="5" eb="7">
      <t>ケンサ</t>
    </rPh>
    <rPh sb="7" eb="9">
      <t>ホウホウ</t>
    </rPh>
    <phoneticPr fontId="2"/>
  </si>
  <si>
    <t>HER2</t>
    <phoneticPr fontId="2"/>
  </si>
  <si>
    <t>EGFR(IHC)</t>
    <phoneticPr fontId="2"/>
  </si>
  <si>
    <t>がん種区分を「肝」と選んだ場合</t>
    <rPh sb="2" eb="3">
      <t>シュ</t>
    </rPh>
    <rPh sb="3" eb="5">
      <t>クブン</t>
    </rPh>
    <rPh sb="7" eb="8">
      <t>カン</t>
    </rPh>
    <rPh sb="10" eb="11">
      <t>エラ</t>
    </rPh>
    <rPh sb="13" eb="15">
      <t>バアイ</t>
    </rPh>
    <phoneticPr fontId="2"/>
  </si>
  <si>
    <t>HBsAg</t>
    <phoneticPr fontId="2"/>
  </si>
  <si>
    <t>HBs抗体</t>
    <rPh sb="3" eb="5">
      <t>コウタイ</t>
    </rPh>
    <phoneticPr fontId="2"/>
  </si>
  <si>
    <t>HCV抗体</t>
    <rPh sb="3" eb="5">
      <t>コウタイ</t>
    </rPh>
    <phoneticPr fontId="2"/>
  </si>
  <si>
    <t>HBV-DNA(パネル検査直近の値。非必須)</t>
    <rPh sb="11" eb="13">
      <t>ケンサ</t>
    </rPh>
    <rPh sb="13" eb="15">
      <t>チョッキン</t>
    </rPh>
    <rPh sb="16" eb="17">
      <t>アタイ</t>
    </rPh>
    <rPh sb="18" eb="19">
      <t>ヒ</t>
    </rPh>
    <rPh sb="19" eb="21">
      <t>ヒッス</t>
    </rPh>
    <phoneticPr fontId="2"/>
  </si>
  <si>
    <t>HCV-RNA（パネル検査直近の値。非必須)</t>
    <rPh sb="11" eb="13">
      <t>ケンサ</t>
    </rPh>
    <rPh sb="13" eb="15">
      <t>チョッキン</t>
    </rPh>
    <rPh sb="16" eb="17">
      <t>アタイ</t>
    </rPh>
    <rPh sb="18" eb="19">
      <t>ヒ</t>
    </rPh>
    <rPh sb="19" eb="21">
      <t>ヒッス</t>
    </rPh>
    <phoneticPr fontId="2"/>
  </si>
  <si>
    <t>がん種区分を「皮膚」と選んだ場合</t>
    <rPh sb="2" eb="3">
      <t>シュ</t>
    </rPh>
    <rPh sb="3" eb="5">
      <t>クブン</t>
    </rPh>
    <rPh sb="7" eb="9">
      <t>ヒフ</t>
    </rPh>
    <rPh sb="11" eb="12">
      <t>エラ</t>
    </rPh>
    <rPh sb="14" eb="16">
      <t>バアイ</t>
    </rPh>
    <phoneticPr fontId="2"/>
  </si>
  <si>
    <t>薬物療法</t>
    <rPh sb="0" eb="2">
      <t>ヤクブツ</t>
    </rPh>
    <rPh sb="2" eb="4">
      <t>リョウホウ</t>
    </rPh>
    <phoneticPr fontId="2"/>
  </si>
  <si>
    <t>レジメン情報</t>
    <rPh sb="4" eb="6">
      <t>ジョウホウ</t>
    </rPh>
    <phoneticPr fontId="2"/>
  </si>
  <si>
    <t>治験の場合、承認薬併用治験への該当</t>
    <rPh sb="0" eb="2">
      <t>チケン</t>
    </rPh>
    <rPh sb="3" eb="5">
      <t>バアイ</t>
    </rPh>
    <rPh sb="6" eb="8">
      <t>ショウニン</t>
    </rPh>
    <rPh sb="8" eb="9">
      <t>ヤク</t>
    </rPh>
    <rPh sb="9" eb="11">
      <t>ヘイヨウ</t>
    </rPh>
    <rPh sb="11" eb="13">
      <t>チケン</t>
    </rPh>
    <rPh sb="15" eb="17">
      <t>ガイトウ</t>
    </rPh>
    <phoneticPr fontId="2"/>
  </si>
  <si>
    <t>実施目的</t>
    <rPh sb="0" eb="2">
      <t>ジッシ</t>
    </rPh>
    <rPh sb="2" eb="4">
      <t>モクテキ</t>
    </rPh>
    <phoneticPr fontId="2"/>
  </si>
  <si>
    <t>実施施設</t>
    <rPh sb="0" eb="2">
      <t>ジッシ</t>
    </rPh>
    <rPh sb="2" eb="4">
      <t>シセツ</t>
    </rPh>
    <phoneticPr fontId="2"/>
  </si>
  <si>
    <t>レジメン名</t>
    <rPh sb="4" eb="5">
      <t>メイ</t>
    </rPh>
    <phoneticPr fontId="2"/>
  </si>
  <si>
    <t>投与開始日</t>
    <rPh sb="0" eb="2">
      <t>トウヨ</t>
    </rPh>
    <rPh sb="2" eb="5">
      <t>カイシビ</t>
    </rPh>
    <phoneticPr fontId="2"/>
  </si>
  <si>
    <t>投与終了日</t>
    <rPh sb="0" eb="2">
      <t>トウヨ</t>
    </rPh>
    <rPh sb="2" eb="5">
      <t>シュウリョウビ</t>
    </rPh>
    <phoneticPr fontId="2"/>
  </si>
  <si>
    <t>終了理由</t>
    <rPh sb="0" eb="2">
      <t>シュウリョウ</t>
    </rPh>
    <rPh sb="2" eb="4">
      <t>リユウ</t>
    </rPh>
    <phoneticPr fontId="2"/>
  </si>
  <si>
    <t>最良総合効果</t>
    <rPh sb="0" eb="2">
      <t>サイリョウ</t>
    </rPh>
    <rPh sb="2" eb="6">
      <t>ソウゴウコウカ</t>
    </rPh>
    <phoneticPr fontId="2"/>
  </si>
  <si>
    <t>※原発不明癌は「その他」で”原発不明"と記載。</t>
    <phoneticPr fontId="2"/>
  </si>
  <si>
    <t>※登録時に同一患者に本システムにおいて過去に登録がある場合、その関係性</t>
    <phoneticPr fontId="2"/>
  </si>
  <si>
    <t>（記述式）</t>
    <rPh sb="1" eb="3">
      <t>キジュツ</t>
    </rPh>
    <rPh sb="3" eb="4">
      <t>シキ</t>
    </rPh>
    <phoneticPr fontId="2"/>
  </si>
  <si>
    <t>（選択式）</t>
    <rPh sb="1" eb="3">
      <t>センタク</t>
    </rPh>
    <rPh sb="3" eb="4">
      <t>シキ</t>
    </rPh>
    <phoneticPr fontId="2"/>
  </si>
  <si>
    <t>　「あり」の場合過去のC-CAT登録ID記載</t>
    <rPh sb="6" eb="8">
      <t>バアイ</t>
    </rPh>
    <rPh sb="8" eb="10">
      <t>カコ</t>
    </rPh>
    <rPh sb="16" eb="18">
      <t>トウロク</t>
    </rPh>
    <rPh sb="20" eb="22">
      <t>キサイ</t>
    </rPh>
    <phoneticPr fontId="2"/>
  </si>
  <si>
    <t>検体種類（【C-1】記載検体）</t>
    <rPh sb="0" eb="2">
      <t>ケンタイ</t>
    </rPh>
    <rPh sb="2" eb="4">
      <t>シュルイ</t>
    </rPh>
    <rPh sb="10" eb="12">
      <t>キサイ</t>
    </rPh>
    <rPh sb="12" eb="14">
      <t>ケンタイ</t>
    </rPh>
    <phoneticPr fontId="2"/>
  </si>
  <si>
    <t>検査種別（その他の場合）</t>
    <rPh sb="0" eb="2">
      <t>ケンサ</t>
    </rPh>
    <rPh sb="2" eb="4">
      <t>シュベツ</t>
    </rPh>
    <rPh sb="7" eb="8">
      <t>タ</t>
    </rPh>
    <rPh sb="9" eb="11">
      <t>バアイ</t>
    </rPh>
    <phoneticPr fontId="2"/>
  </si>
  <si>
    <t>がん種区分（その他の場合）</t>
    <rPh sb="2" eb="3">
      <t>シュ</t>
    </rPh>
    <rPh sb="3" eb="5">
      <t>クブン</t>
    </rPh>
    <rPh sb="8" eb="9">
      <t>タ</t>
    </rPh>
    <rPh sb="10" eb="12">
      <t>バアイ</t>
    </rPh>
    <phoneticPr fontId="2"/>
  </si>
  <si>
    <t>がんパネル登録ありの場合、その理由</t>
    <rPh sb="5" eb="7">
      <t>トウロク</t>
    </rPh>
    <rPh sb="10" eb="12">
      <t>バアイ</t>
    </rPh>
    <rPh sb="15" eb="17">
      <t>リユウ</t>
    </rPh>
    <phoneticPr fontId="2"/>
  </si>
  <si>
    <t>検体種別（その他の場合）</t>
    <rPh sb="0" eb="2">
      <t>ケンタイ</t>
    </rPh>
    <rPh sb="2" eb="4">
      <t>シュベツ</t>
    </rPh>
    <rPh sb="7" eb="8">
      <t>タ</t>
    </rPh>
    <rPh sb="9" eb="11">
      <t>バアイ</t>
    </rPh>
    <phoneticPr fontId="2"/>
  </si>
  <si>
    <t>検体採取方法（その他の場合）</t>
    <rPh sb="0" eb="2">
      <t>ケンタイ</t>
    </rPh>
    <rPh sb="2" eb="4">
      <t>サイシュ</t>
    </rPh>
    <rPh sb="4" eb="6">
      <t>ホウホウ</t>
    </rPh>
    <rPh sb="9" eb="10">
      <t>タ</t>
    </rPh>
    <rPh sb="11" eb="13">
      <t>バアイ</t>
    </rPh>
    <phoneticPr fontId="2"/>
  </si>
  <si>
    <t>具体的な採取部位（その他の場合）</t>
    <rPh sb="0" eb="3">
      <t>グタイテキ</t>
    </rPh>
    <rPh sb="4" eb="6">
      <t>サイシュ</t>
    </rPh>
    <rPh sb="6" eb="8">
      <t>ブイ</t>
    </rPh>
    <rPh sb="11" eb="12">
      <t>タ</t>
    </rPh>
    <rPh sb="13" eb="15">
      <t>バアイ</t>
    </rPh>
    <phoneticPr fontId="2"/>
  </si>
  <si>
    <t>※原発部位を選択</t>
    <rPh sb="1" eb="3">
      <t>ゲンパツ</t>
    </rPh>
    <rPh sb="3" eb="5">
      <t>ブイ</t>
    </rPh>
    <rPh sb="6" eb="8">
      <t>センタク</t>
    </rPh>
    <phoneticPr fontId="2"/>
  </si>
  <si>
    <t>※検体採取部位</t>
    <rPh sb="1" eb="3">
      <t>ケンタイ</t>
    </rPh>
    <rPh sb="3" eb="5">
      <t>サイシュ</t>
    </rPh>
    <rPh sb="5" eb="7">
      <t>ブイ</t>
    </rPh>
    <phoneticPr fontId="2"/>
  </si>
  <si>
    <t>組織</t>
    <rPh sb="0" eb="2">
      <t>ソシキ</t>
    </rPh>
    <phoneticPr fontId="2"/>
  </si>
  <si>
    <t>FoundationOne liquid CDx</t>
    <phoneticPr fontId="2"/>
  </si>
  <si>
    <t>FoundationOne CDx</t>
    <phoneticPr fontId="2"/>
  </si>
  <si>
    <t>不明</t>
    <rPh sb="0" eb="2">
      <t>フメイ</t>
    </rPh>
    <phoneticPr fontId="2"/>
  </si>
  <si>
    <t>1日の本数</t>
    <rPh sb="1" eb="2">
      <t>ヒ</t>
    </rPh>
    <rPh sb="3" eb="5">
      <t>ホンスウ</t>
    </rPh>
    <phoneticPr fontId="2"/>
  </si>
  <si>
    <t>有無</t>
    <rPh sb="0" eb="2">
      <t>ウム</t>
    </rPh>
    <phoneticPr fontId="2"/>
  </si>
  <si>
    <t>部位</t>
    <rPh sb="0" eb="2">
      <t>ブイ</t>
    </rPh>
    <phoneticPr fontId="2"/>
  </si>
  <si>
    <t>部位（その他の場合）</t>
    <rPh sb="0" eb="2">
      <t>ブイ</t>
    </rPh>
    <rPh sb="5" eb="6">
      <t>タ</t>
    </rPh>
    <rPh sb="7" eb="9">
      <t>バアイ</t>
    </rPh>
    <phoneticPr fontId="2"/>
  </si>
  <si>
    <t>重複がん
複数部位の入力可能
※活動性の定義は下記参照</t>
    <rPh sb="0" eb="2">
      <t>チョウフク</t>
    </rPh>
    <rPh sb="5" eb="7">
      <t>フクスウ</t>
    </rPh>
    <rPh sb="7" eb="9">
      <t>ブイ</t>
    </rPh>
    <rPh sb="10" eb="12">
      <t>ニュウリョク</t>
    </rPh>
    <rPh sb="12" eb="14">
      <t>カノウ</t>
    </rPh>
    <rPh sb="16" eb="19">
      <t>カツドウセイ</t>
    </rPh>
    <rPh sb="20" eb="22">
      <t>テイギ</t>
    </rPh>
    <rPh sb="23" eb="25">
      <t>カキ</t>
    </rPh>
    <rPh sb="25" eb="27">
      <t>サンショウ</t>
    </rPh>
    <phoneticPr fontId="2"/>
  </si>
  <si>
    <t>（重複がん活動性の定義）</t>
    <rPh sb="1" eb="3">
      <t>チョウフク</t>
    </rPh>
    <rPh sb="5" eb="8">
      <t>カツドウセイ</t>
    </rPh>
    <rPh sb="9" eb="11">
      <t>テイギ</t>
    </rPh>
    <phoneticPr fontId="2"/>
  </si>
  <si>
    <t>有無（同一臓器）</t>
    <rPh sb="0" eb="2">
      <t>ウム</t>
    </rPh>
    <rPh sb="3" eb="5">
      <t>ドウイツ</t>
    </rPh>
    <rPh sb="5" eb="7">
      <t>ゾウキ</t>
    </rPh>
    <phoneticPr fontId="2"/>
  </si>
  <si>
    <t>※同一部位に、同一がん種が多発したことを確認できた場合。腫瘍の数に関係なく、1つのがん種。活動性の有無は上記「重複がんの活動性」に準ずる。</t>
    <rPh sb="1" eb="3">
      <t>ドウイツ</t>
    </rPh>
    <rPh sb="3" eb="5">
      <t>ブイ</t>
    </rPh>
    <rPh sb="7" eb="9">
      <t>ドウイツ</t>
    </rPh>
    <rPh sb="11" eb="12">
      <t>シュ</t>
    </rPh>
    <rPh sb="13" eb="15">
      <t>タハツ</t>
    </rPh>
    <rPh sb="20" eb="22">
      <t>カクニン</t>
    </rPh>
    <rPh sb="25" eb="27">
      <t>バアイ</t>
    </rPh>
    <rPh sb="28" eb="30">
      <t>シュヨウ</t>
    </rPh>
    <rPh sb="31" eb="32">
      <t>カズ</t>
    </rPh>
    <rPh sb="33" eb="35">
      <t>カンケイ</t>
    </rPh>
    <rPh sb="43" eb="44">
      <t>シュ</t>
    </rPh>
    <rPh sb="45" eb="48">
      <t>カツドウセイ</t>
    </rPh>
    <rPh sb="49" eb="51">
      <t>ウム</t>
    </rPh>
    <rPh sb="52" eb="54">
      <t>ジョウキ</t>
    </rPh>
    <rPh sb="55" eb="57">
      <t>チョウフク</t>
    </rPh>
    <rPh sb="60" eb="63">
      <t>カツドウセイ</t>
    </rPh>
    <rPh sb="65" eb="66">
      <t>ジュン</t>
    </rPh>
    <phoneticPr fontId="2"/>
  </si>
  <si>
    <t>続柄</t>
    <rPh sb="0" eb="2">
      <t>ツヅキガラ</t>
    </rPh>
    <phoneticPr fontId="2"/>
  </si>
  <si>
    <t>罹患年代</t>
    <rPh sb="0" eb="2">
      <t>リカン</t>
    </rPh>
    <rPh sb="2" eb="4">
      <t>ネンダイ</t>
    </rPh>
    <phoneticPr fontId="2"/>
  </si>
  <si>
    <t>家族歴
複数入力可能</t>
    <rPh sb="0" eb="3">
      <t>カゾクレキ</t>
    </rPh>
    <rPh sb="4" eb="6">
      <t>フクスウ</t>
    </rPh>
    <rPh sb="6" eb="8">
      <t>ニュウリョク</t>
    </rPh>
    <rPh sb="8" eb="10">
      <t>カノウ</t>
    </rPh>
    <phoneticPr fontId="2"/>
  </si>
  <si>
    <t>（選択式）</t>
    <rPh sb="1" eb="4">
      <t>センタクシキ</t>
    </rPh>
    <phoneticPr fontId="2"/>
  </si>
  <si>
    <t>（記述式）</t>
    <rPh sb="1" eb="4">
      <t>キジュツシキ</t>
    </rPh>
    <phoneticPr fontId="2"/>
  </si>
  <si>
    <t>同時性重複がん及び無病期間が5年以内の異時性重複がんの活動性ありとする。ただし無病期間が5年未満であっても、臨床病期Ⅰ期の前立腺癌、放射線治療により完全奏功となった
臨床病期0期、Ⅰ期の喉頭癌、完全切除された5年相対生存率が95%以上相当のがんの既往（JCOGプロトコールマニュアルversion3.3の除外項目参照）は活動性の重複がんに含めない。</t>
    <rPh sb="0" eb="3">
      <t>ドウジセイ</t>
    </rPh>
    <rPh sb="3" eb="5">
      <t>チョウフク</t>
    </rPh>
    <rPh sb="7" eb="8">
      <t>オヨ</t>
    </rPh>
    <rPh sb="9" eb="11">
      <t>ムビョウ</t>
    </rPh>
    <rPh sb="11" eb="13">
      <t>キカン</t>
    </rPh>
    <rPh sb="15" eb="16">
      <t>ネン</t>
    </rPh>
    <rPh sb="16" eb="18">
      <t>イナイ</t>
    </rPh>
    <rPh sb="19" eb="21">
      <t>イジ</t>
    </rPh>
    <rPh sb="21" eb="22">
      <t>セイ</t>
    </rPh>
    <rPh sb="22" eb="24">
      <t>チョウフク</t>
    </rPh>
    <rPh sb="27" eb="30">
      <t>カツドウセイ</t>
    </rPh>
    <rPh sb="39" eb="41">
      <t>ムビョウ</t>
    </rPh>
    <rPh sb="41" eb="43">
      <t>キカン</t>
    </rPh>
    <rPh sb="45" eb="46">
      <t>ネン</t>
    </rPh>
    <rPh sb="46" eb="48">
      <t>ミマン</t>
    </rPh>
    <rPh sb="54" eb="56">
      <t>リンショウ</t>
    </rPh>
    <rPh sb="56" eb="58">
      <t>ビョウキ</t>
    </rPh>
    <rPh sb="59" eb="60">
      <t>キ</t>
    </rPh>
    <rPh sb="61" eb="64">
      <t>ゼンリツセン</t>
    </rPh>
    <rPh sb="64" eb="65">
      <t>ガン</t>
    </rPh>
    <rPh sb="66" eb="69">
      <t>ホウシャセン</t>
    </rPh>
    <rPh sb="69" eb="71">
      <t>チリョウ</t>
    </rPh>
    <rPh sb="74" eb="76">
      <t>カンゼン</t>
    </rPh>
    <rPh sb="76" eb="78">
      <t>ソウコウ</t>
    </rPh>
    <rPh sb="97" eb="99">
      <t>カンゼン</t>
    </rPh>
    <rPh sb="99" eb="101">
      <t>セツジョ</t>
    </rPh>
    <rPh sb="105" eb="106">
      <t>ネン</t>
    </rPh>
    <rPh sb="106" eb="108">
      <t>ソウタイ</t>
    </rPh>
    <rPh sb="108" eb="111">
      <t>セイゾンリツ</t>
    </rPh>
    <rPh sb="115" eb="117">
      <t>イジョウ</t>
    </rPh>
    <rPh sb="117" eb="119">
      <t>ソウトウ</t>
    </rPh>
    <rPh sb="123" eb="125">
      <t>キオウ</t>
    </rPh>
    <rPh sb="152" eb="154">
      <t>ジョガイ</t>
    </rPh>
    <rPh sb="154" eb="156">
      <t>コウモク</t>
    </rPh>
    <rPh sb="156" eb="158">
      <t>サンショウ</t>
    </rPh>
    <rPh sb="160" eb="163">
      <t>カツドウセイ</t>
    </rPh>
    <phoneticPr fontId="2"/>
  </si>
  <si>
    <t>（選択/記述式）</t>
    <rPh sb="1" eb="3">
      <t>センタク</t>
    </rPh>
    <rPh sb="4" eb="6">
      <t>キジュツ</t>
    </rPh>
    <rPh sb="6" eb="7">
      <t>シキ</t>
    </rPh>
    <phoneticPr fontId="2"/>
  </si>
  <si>
    <t>※（純アルコール量の参考）ビール350ml=14g、日本酒1合=22g、ウイスキー・ブランデーシングル1杯=10g、焼酎1合=50g、ワイン1杯=12g</t>
    <rPh sb="2" eb="3">
      <t>ジュン</t>
    </rPh>
    <rPh sb="8" eb="9">
      <t>リョウ</t>
    </rPh>
    <rPh sb="10" eb="12">
      <t>サンコウ</t>
    </rPh>
    <rPh sb="26" eb="29">
      <t>ニホンシュ</t>
    </rPh>
    <rPh sb="30" eb="31">
      <t>ゴウ</t>
    </rPh>
    <rPh sb="52" eb="53">
      <t>ハイ</t>
    </rPh>
    <rPh sb="58" eb="60">
      <t>ショウチュウ</t>
    </rPh>
    <rPh sb="61" eb="62">
      <t>ゴウ</t>
    </rPh>
    <rPh sb="71" eb="72">
      <t>ハイ</t>
    </rPh>
    <phoneticPr fontId="2"/>
  </si>
  <si>
    <t>有無</t>
    <rPh sb="0" eb="2">
      <t>ウム</t>
    </rPh>
    <phoneticPr fontId="2"/>
  </si>
  <si>
    <t>部位</t>
    <rPh sb="0" eb="2">
      <t>ブイ</t>
    </rPh>
    <phoneticPr fontId="2"/>
  </si>
  <si>
    <t>がん種区分を「肺」と選んだ場合</t>
    <phoneticPr fontId="2"/>
  </si>
  <si>
    <t>がん種区分を「乳」と選んだ場合</t>
    <phoneticPr fontId="2"/>
  </si>
  <si>
    <t>がん種区分を「肝」と選んだ場合</t>
    <phoneticPr fontId="2"/>
  </si>
  <si>
    <t>がん種区分を「皮膚」と選んだ場合</t>
    <phoneticPr fontId="2"/>
  </si>
  <si>
    <t>EGFR陽性の場合、EGFR-type</t>
    <rPh sb="4" eb="6">
      <t>ヨウセイ</t>
    </rPh>
    <rPh sb="7" eb="9">
      <t>バアイ</t>
    </rPh>
    <phoneticPr fontId="2"/>
  </si>
  <si>
    <t>（選択式）</t>
    <rPh sb="1" eb="4">
      <t>センタクシキ</t>
    </rPh>
    <phoneticPr fontId="2"/>
  </si>
  <si>
    <t>（記述式）</t>
    <rPh sb="1" eb="4">
      <t>キジュツシキ</t>
    </rPh>
    <phoneticPr fontId="2"/>
  </si>
  <si>
    <t>（選択式）</t>
    <rPh sb="0" eb="3">
      <t>センタクシキ</t>
    </rPh>
    <phoneticPr fontId="2"/>
  </si>
  <si>
    <t>（記述式）</t>
    <rPh sb="1" eb="3">
      <t>キジュツ</t>
    </rPh>
    <rPh sb="3" eb="4">
      <t>シキ</t>
    </rPh>
    <phoneticPr fontId="2"/>
  </si>
  <si>
    <t>これまでのレジメン情報</t>
    <rPh sb="9" eb="11">
      <t>ジョウホウ</t>
    </rPh>
    <phoneticPr fontId="2"/>
  </si>
  <si>
    <t>1次薬物療法</t>
    <rPh sb="1" eb="2">
      <t>ジ</t>
    </rPh>
    <rPh sb="2" eb="6">
      <t>ヤクブツリョウホウ</t>
    </rPh>
    <phoneticPr fontId="2"/>
  </si>
  <si>
    <t>2次薬物療法</t>
    <rPh sb="1" eb="2">
      <t>ジ</t>
    </rPh>
    <rPh sb="2" eb="6">
      <t>ヤクブツリョウホウ</t>
    </rPh>
    <phoneticPr fontId="2"/>
  </si>
  <si>
    <t>3次薬物療法</t>
    <rPh sb="1" eb="2">
      <t>ジ</t>
    </rPh>
    <rPh sb="2" eb="6">
      <t>ヤクブツリョウホウ</t>
    </rPh>
    <phoneticPr fontId="2"/>
  </si>
  <si>
    <t>4次薬物療法</t>
    <rPh sb="1" eb="2">
      <t>ジ</t>
    </rPh>
    <rPh sb="2" eb="6">
      <t>ヤクブツリョウホウ</t>
    </rPh>
    <phoneticPr fontId="2"/>
  </si>
  <si>
    <t>5次薬物療法</t>
    <rPh sb="1" eb="2">
      <t>ジ</t>
    </rPh>
    <rPh sb="2" eb="6">
      <t>ヤクブツリョウホウ</t>
    </rPh>
    <phoneticPr fontId="2"/>
  </si>
  <si>
    <t>6次薬物療法</t>
    <rPh sb="1" eb="2">
      <t>ジ</t>
    </rPh>
    <rPh sb="2" eb="6">
      <t>ヤクブツリョウホウ</t>
    </rPh>
    <phoneticPr fontId="2"/>
  </si>
  <si>
    <t>7次薬物療法</t>
    <rPh sb="1" eb="2">
      <t>ジ</t>
    </rPh>
    <rPh sb="2" eb="6">
      <t>ヤクブツリョウホウ</t>
    </rPh>
    <phoneticPr fontId="2"/>
  </si>
  <si>
    <t>8次薬物療法</t>
    <rPh sb="1" eb="2">
      <t>ジ</t>
    </rPh>
    <rPh sb="2" eb="6">
      <t>ヤクブツリョウホウ</t>
    </rPh>
    <phoneticPr fontId="2"/>
  </si>
  <si>
    <t>9次薬物療法</t>
    <rPh sb="1" eb="2">
      <t>ジ</t>
    </rPh>
    <rPh sb="2" eb="6">
      <t>ヤクブツリョウホウ</t>
    </rPh>
    <phoneticPr fontId="2"/>
  </si>
  <si>
    <t>10次薬物療法</t>
    <rPh sb="2" eb="3">
      <t>ジ</t>
    </rPh>
    <rPh sb="3" eb="7">
      <t>ヤクブツリョウホウ</t>
    </rPh>
    <phoneticPr fontId="2"/>
  </si>
  <si>
    <t>薬剤名①</t>
    <rPh sb="0" eb="3">
      <t>ヤクザイメイ</t>
    </rPh>
    <phoneticPr fontId="2"/>
  </si>
  <si>
    <t>薬剤名②</t>
    <rPh sb="0" eb="3">
      <t>ヤクザイメイ</t>
    </rPh>
    <phoneticPr fontId="2"/>
  </si>
  <si>
    <t>薬剤名③</t>
    <rPh sb="0" eb="3">
      <t>ヤクザイメイ</t>
    </rPh>
    <phoneticPr fontId="2"/>
  </si>
  <si>
    <t>薬剤名④</t>
    <rPh sb="0" eb="3">
      <t>ヤクザイメイ</t>
    </rPh>
    <phoneticPr fontId="2"/>
  </si>
  <si>
    <t>薬剤名⑤</t>
    <rPh sb="0" eb="3">
      <t>ヤクザイメイ</t>
    </rPh>
    <phoneticPr fontId="2"/>
  </si>
  <si>
    <t>薬剤名⑥</t>
    <rPh sb="0" eb="3">
      <t>ヤクザイメイ</t>
    </rPh>
    <phoneticPr fontId="2"/>
  </si>
  <si>
    <t>薬剤名⑦</t>
    <rPh sb="0" eb="3">
      <t>ヤクザイメイ</t>
    </rPh>
    <phoneticPr fontId="2"/>
  </si>
  <si>
    <t>薬剤名⑧</t>
    <rPh sb="0" eb="3">
      <t>ヤクザイメイ</t>
    </rPh>
    <phoneticPr fontId="2"/>
  </si>
  <si>
    <t>薬剤名⑨</t>
    <rPh sb="0" eb="3">
      <t>ヤクザイメイ</t>
    </rPh>
    <phoneticPr fontId="2"/>
  </si>
  <si>
    <t>薬剤名⑩</t>
    <rPh sb="0" eb="3">
      <t>ヤクザイメイ</t>
    </rPh>
    <phoneticPr fontId="2"/>
  </si>
  <si>
    <t>（選択式/記述式）</t>
    <rPh sb="1" eb="4">
      <t>センタクシキ</t>
    </rPh>
    <rPh sb="5" eb="8">
      <t>キジュツシキ</t>
    </rPh>
    <phoneticPr fontId="2"/>
  </si>
  <si>
    <t>※継続中の場合は「継続中」を選択</t>
    <rPh sb="1" eb="4">
      <t>ケイゾクチュウ</t>
    </rPh>
    <rPh sb="5" eb="7">
      <t>バアイ</t>
    </rPh>
    <rPh sb="9" eb="12">
      <t>ケイゾクチュウ</t>
    </rPh>
    <rPh sb="14" eb="16">
      <t>センタク</t>
    </rPh>
    <phoneticPr fontId="2"/>
  </si>
  <si>
    <t>投与終了</t>
    <rPh sb="0" eb="2">
      <t>トウヨ</t>
    </rPh>
    <rPh sb="2" eb="4">
      <t>シュウリョウ</t>
    </rPh>
    <phoneticPr fontId="2"/>
  </si>
  <si>
    <t>継続中</t>
    <rPh sb="0" eb="3">
      <t>ケイゾクチュウ</t>
    </rPh>
    <phoneticPr fontId="2"/>
  </si>
  <si>
    <t>アルコール多飲の有無
（1日平均、純アルコール量60g以上）</t>
    <rPh sb="5" eb="7">
      <t>タイン</t>
    </rPh>
    <rPh sb="8" eb="10">
      <t>ウム</t>
    </rPh>
    <rPh sb="13" eb="14">
      <t>ヒ</t>
    </rPh>
    <rPh sb="14" eb="16">
      <t>ヘイキン</t>
    </rPh>
    <rPh sb="17" eb="18">
      <t>ジュン</t>
    </rPh>
    <rPh sb="23" eb="24">
      <t>リョウ</t>
    </rPh>
    <rPh sb="27" eb="29">
      <t>イジョウ</t>
    </rPh>
    <phoneticPr fontId="2"/>
  </si>
  <si>
    <t>がん遺伝子パネル検査情報　登録用紙</t>
    <rPh sb="2" eb="5">
      <t>イデンシ</t>
    </rPh>
    <rPh sb="8" eb="10">
      <t>ケンサ</t>
    </rPh>
    <rPh sb="10" eb="12">
      <t>ジョウホウ</t>
    </rPh>
    <rPh sb="13" eb="15">
      <t>トウロク</t>
    </rPh>
    <rPh sb="15" eb="17">
      <t>ヨウシ</t>
    </rPh>
    <phoneticPr fontId="2"/>
  </si>
  <si>
    <t>患者氏名・患者ID　主治医情報</t>
    <rPh sb="0" eb="2">
      <t>カンジャ</t>
    </rPh>
    <rPh sb="2" eb="4">
      <t>シメイ</t>
    </rPh>
    <rPh sb="5" eb="7">
      <t>カンジャ</t>
    </rPh>
    <rPh sb="10" eb="13">
      <t>シュジイ</t>
    </rPh>
    <rPh sb="13" eb="15">
      <t>ジョウホウ</t>
    </rPh>
    <phoneticPr fontId="2"/>
  </si>
  <si>
    <t>患者氏名</t>
    <phoneticPr fontId="2"/>
  </si>
  <si>
    <t>主治医診療科</t>
    <phoneticPr fontId="2"/>
  </si>
  <si>
    <t>記入日</t>
    <rPh sb="0" eb="2">
      <t>キニュウ</t>
    </rPh>
    <rPh sb="2" eb="3">
      <t>ビ</t>
    </rPh>
    <phoneticPr fontId="2"/>
  </si>
  <si>
    <t>変更日</t>
    <rPh sb="0" eb="3">
      <t>ヘンコウビ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</si>
  <si>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</si>
  <si>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</si>
  <si>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これまでのがんパネル登録の有無</t>
    <phoneticPr fontId="2"/>
  </si>
  <si>
    <t>　※「あり」の場合過去のC-CAT登録ID記載</t>
    <phoneticPr fontId="2"/>
  </si>
  <si>
    <t>その他</t>
    <rPh sb="2" eb="3">
      <t>タ</t>
    </rPh>
    <phoneticPr fontId="2"/>
  </si>
  <si>
    <t>その他の場合</t>
    <rPh sb="2" eb="3">
      <t>タ</t>
    </rPh>
    <rPh sb="4" eb="6">
      <t>バアイ</t>
    </rPh>
    <phoneticPr fontId="2"/>
  </si>
  <si>
    <t>部位①</t>
    <rPh sb="0" eb="2">
      <t>ブイ</t>
    </rPh>
    <phoneticPr fontId="2"/>
  </si>
  <si>
    <t>部位②</t>
    <rPh sb="0" eb="2">
      <t>ブイ</t>
    </rPh>
    <phoneticPr fontId="2"/>
  </si>
  <si>
    <t>部位③</t>
    <rPh sb="0" eb="2">
      <t>ブイ</t>
    </rPh>
    <phoneticPr fontId="2"/>
  </si>
  <si>
    <t>部位④</t>
    <rPh sb="0" eb="2">
      <t>ブイ</t>
    </rPh>
    <phoneticPr fontId="2"/>
  </si>
  <si>
    <t>部位⑤</t>
    <rPh sb="0" eb="2">
      <t>ブイ</t>
    </rPh>
    <phoneticPr fontId="2"/>
  </si>
  <si>
    <t>部位⑥</t>
    <rPh sb="0" eb="2">
      <t>ブイ</t>
    </rPh>
    <phoneticPr fontId="2"/>
  </si>
  <si>
    <t>部位⑦</t>
    <rPh sb="0" eb="2">
      <t>ブイ</t>
    </rPh>
    <phoneticPr fontId="2"/>
  </si>
  <si>
    <t>部位⑧</t>
    <rPh sb="0" eb="2">
      <t>ブイ</t>
    </rPh>
    <phoneticPr fontId="2"/>
  </si>
  <si>
    <t>部位⑨</t>
    <rPh sb="0" eb="2">
      <t>ブイ</t>
    </rPh>
    <phoneticPr fontId="2"/>
  </si>
  <si>
    <t>部位⑩</t>
    <rPh sb="0" eb="2">
      <t>ブイ</t>
    </rPh>
    <phoneticPr fontId="2"/>
  </si>
  <si>
    <t>続柄①</t>
    <rPh sb="0" eb="2">
      <t>ツヅキガラ</t>
    </rPh>
    <phoneticPr fontId="2"/>
  </si>
  <si>
    <t>続柄②</t>
    <rPh sb="0" eb="2">
      <t>ツヅキガラ</t>
    </rPh>
    <phoneticPr fontId="2"/>
  </si>
  <si>
    <t>続柄③</t>
    <rPh sb="0" eb="2">
      <t>ツヅキガラ</t>
    </rPh>
    <phoneticPr fontId="2"/>
  </si>
  <si>
    <t>続柄④</t>
    <rPh sb="0" eb="2">
      <t>ツヅキガラ</t>
    </rPh>
    <phoneticPr fontId="2"/>
  </si>
  <si>
    <t>続柄⑤</t>
    <rPh sb="0" eb="2">
      <t>ツヅキガラ</t>
    </rPh>
    <phoneticPr fontId="2"/>
  </si>
  <si>
    <t>続柄⑥</t>
    <rPh sb="0" eb="2">
      <t>ツヅキガラ</t>
    </rPh>
    <phoneticPr fontId="2"/>
  </si>
  <si>
    <t>続柄⑦</t>
    <rPh sb="0" eb="2">
      <t>ツヅキガラ</t>
    </rPh>
    <phoneticPr fontId="2"/>
  </si>
  <si>
    <t>続柄⑧</t>
    <rPh sb="0" eb="2">
      <t>ツヅキガラ</t>
    </rPh>
    <phoneticPr fontId="2"/>
  </si>
  <si>
    <t>続柄⑨</t>
    <rPh sb="0" eb="2">
      <t>ツヅキガラ</t>
    </rPh>
    <phoneticPr fontId="2"/>
  </si>
  <si>
    <t>続柄⑩</t>
    <rPh sb="0" eb="2">
      <t>ツヅキガラ</t>
    </rPh>
    <phoneticPr fontId="2"/>
  </si>
  <si>
    <t>EGFR-type</t>
    <phoneticPr fontId="2"/>
  </si>
  <si>
    <t>EGFR-TKI耐性後EGFR-T790M</t>
    <rPh sb="8" eb="10">
      <t>タイセイ</t>
    </rPh>
    <rPh sb="10" eb="11">
      <t>ゴ</t>
    </rPh>
    <phoneticPr fontId="2"/>
  </si>
  <si>
    <t>HBV-DNA</t>
    <phoneticPr fontId="2"/>
  </si>
  <si>
    <t>HCV-RNA</t>
    <phoneticPr fontId="2"/>
  </si>
  <si>
    <t>承認薬併用治験への該当</t>
    <rPh sb="0" eb="2">
      <t>ショウニン</t>
    </rPh>
    <rPh sb="2" eb="3">
      <t>ヤク</t>
    </rPh>
    <rPh sb="3" eb="5">
      <t>ヘイヨウ</t>
    </rPh>
    <rPh sb="5" eb="7">
      <t>チケン</t>
    </rPh>
    <rPh sb="9" eb="11">
      <t>ガイトウ</t>
    </rPh>
    <phoneticPr fontId="2"/>
  </si>
  <si>
    <t>薬剤名②</t>
    <rPh sb="0" eb="3">
      <t>ヤクザイメイ</t>
    </rPh>
    <phoneticPr fontId="2"/>
  </si>
  <si>
    <t>薬剤名③</t>
    <rPh sb="0" eb="3">
      <t>ヤクザイメイ</t>
    </rPh>
    <phoneticPr fontId="2"/>
  </si>
  <si>
    <t>薬剤名④</t>
    <rPh sb="0" eb="3">
      <t>ヤクザイメイ</t>
    </rPh>
    <phoneticPr fontId="2"/>
  </si>
  <si>
    <t>薬剤名⑤</t>
    <rPh sb="0" eb="3">
      <t>ヤクザイメイ</t>
    </rPh>
    <phoneticPr fontId="2"/>
  </si>
  <si>
    <t>薬剤名⑥</t>
    <rPh sb="0" eb="3">
      <t>ヤクザイメイ</t>
    </rPh>
    <phoneticPr fontId="2"/>
  </si>
  <si>
    <t>薬剤名⑦</t>
    <rPh sb="0" eb="3">
      <t>ヤクザイメイ</t>
    </rPh>
    <phoneticPr fontId="2"/>
  </si>
  <si>
    <t>薬剤名⑧</t>
    <rPh sb="0" eb="3">
      <t>ヤクザイメイ</t>
    </rPh>
    <phoneticPr fontId="2"/>
  </si>
  <si>
    <t>薬剤名⑨</t>
    <rPh sb="0" eb="3">
      <t>ヤクザイメイ</t>
    </rPh>
    <phoneticPr fontId="2"/>
  </si>
  <si>
    <t>薬剤名⑩</t>
    <rPh sb="0" eb="3">
      <t>ヤクザイメイ</t>
    </rPh>
    <phoneticPr fontId="2"/>
  </si>
  <si>
    <t>検査種別（その他の場合）</t>
    <rPh sb="0" eb="2">
      <t>ケンサ</t>
    </rPh>
    <rPh sb="2" eb="4">
      <t>シュベツ</t>
    </rPh>
    <rPh sb="7" eb="8">
      <t>タ</t>
    </rPh>
    <rPh sb="9" eb="11">
      <t>バアイ</t>
    </rPh>
    <phoneticPr fontId="2"/>
  </si>
  <si>
    <t>年</t>
    <rPh sb="0" eb="1">
      <t>ネン</t>
    </rPh>
    <phoneticPr fontId="2"/>
  </si>
  <si>
    <t>本/日</t>
    <rPh sb="0" eb="1">
      <t>ホン</t>
    </rPh>
    <rPh sb="2" eb="3">
      <t>ヒ</t>
    </rPh>
    <phoneticPr fontId="2"/>
  </si>
  <si>
    <r>
      <t>【C-2】</t>
    </r>
    <r>
      <rPr>
        <sz val="8"/>
        <color theme="1"/>
        <rFont val="游ゴシック"/>
        <family val="3"/>
        <charset val="128"/>
        <scheme val="minor"/>
      </rPr>
      <t>ゲノム</t>
    </r>
    <phoneticPr fontId="2"/>
  </si>
  <si>
    <t>1次薬物療法</t>
    <rPh sb="1" eb="2">
      <t>ジ</t>
    </rPh>
    <rPh sb="2" eb="6">
      <t>ヤクブツリョウホウ</t>
    </rPh>
    <phoneticPr fontId="2"/>
  </si>
  <si>
    <t>2次薬物療法</t>
    <rPh sb="1" eb="2">
      <t>ジ</t>
    </rPh>
    <rPh sb="2" eb="6">
      <t>ヤクブツリョウホウ</t>
    </rPh>
    <phoneticPr fontId="2"/>
  </si>
  <si>
    <t>3次薬物療法</t>
    <rPh sb="1" eb="2">
      <t>ジ</t>
    </rPh>
    <rPh sb="2" eb="4">
      <t>ヤクブツ</t>
    </rPh>
    <rPh sb="4" eb="6">
      <t>リョウホウ</t>
    </rPh>
    <phoneticPr fontId="2"/>
  </si>
  <si>
    <t>4次薬物療法</t>
    <rPh sb="1" eb="2">
      <t>ジ</t>
    </rPh>
    <rPh sb="2" eb="6">
      <t>ヤクブツリョウホウ</t>
    </rPh>
    <phoneticPr fontId="2"/>
  </si>
  <si>
    <t>5次薬物療法</t>
    <rPh sb="1" eb="2">
      <t>ジ</t>
    </rPh>
    <rPh sb="2" eb="6">
      <t>ヤクブツリョウホウ</t>
    </rPh>
    <phoneticPr fontId="2"/>
  </si>
  <si>
    <t>6次薬物療法</t>
    <rPh sb="1" eb="2">
      <t>ジ</t>
    </rPh>
    <rPh sb="2" eb="6">
      <t>ヤクブツリョウホウ</t>
    </rPh>
    <phoneticPr fontId="2"/>
  </si>
  <si>
    <t>8次薬物療法</t>
    <rPh sb="1" eb="2">
      <t>ジ</t>
    </rPh>
    <rPh sb="2" eb="6">
      <t>ヤクブツリョウホウ</t>
    </rPh>
    <phoneticPr fontId="2"/>
  </si>
  <si>
    <t>9次薬物療法</t>
    <rPh sb="1" eb="2">
      <t>ジ</t>
    </rPh>
    <rPh sb="2" eb="6">
      <t>ヤクブツリョウホウ</t>
    </rPh>
    <phoneticPr fontId="2"/>
  </si>
  <si>
    <t>10次薬物療法</t>
    <rPh sb="2" eb="3">
      <t>ジ</t>
    </rPh>
    <rPh sb="3" eb="7">
      <t>ヤクブツリョウホウ</t>
    </rPh>
    <phoneticPr fontId="2"/>
  </si>
  <si>
    <t>11次薬物療法</t>
    <rPh sb="2" eb="3">
      <t>ジ</t>
    </rPh>
    <rPh sb="3" eb="7">
      <t>ヤクブツリョウホウ</t>
    </rPh>
    <phoneticPr fontId="2"/>
  </si>
  <si>
    <t>7次薬物療法</t>
    <rPh sb="1" eb="2">
      <t>ジ</t>
    </rPh>
    <rPh sb="2" eb="6">
      <t>ヤクブツリョウホウ</t>
    </rPh>
    <phoneticPr fontId="2"/>
  </si>
  <si>
    <t>12次薬物療法</t>
    <rPh sb="2" eb="3">
      <t>ジ</t>
    </rPh>
    <rPh sb="3" eb="7">
      <t>ヤクブツリョウホウ</t>
    </rPh>
    <phoneticPr fontId="2"/>
  </si>
  <si>
    <t>11次薬物療法</t>
    <rPh sb="2" eb="3">
      <t>ジ</t>
    </rPh>
    <rPh sb="3" eb="7">
      <t>ヤクブツリョウホウ</t>
    </rPh>
    <phoneticPr fontId="2"/>
  </si>
  <si>
    <t>12次薬物療法</t>
    <rPh sb="2" eb="3">
      <t>ジ</t>
    </rPh>
    <rPh sb="3" eb="7">
      <t>ヤクブツリョウホウ</t>
    </rPh>
    <phoneticPr fontId="2"/>
  </si>
  <si>
    <t>登録時転移の部位①</t>
    <rPh sb="0" eb="3">
      <t>トウロクジ</t>
    </rPh>
    <rPh sb="3" eb="5">
      <t>テンイ</t>
    </rPh>
    <rPh sb="6" eb="8">
      <t>ブイ</t>
    </rPh>
    <phoneticPr fontId="2"/>
  </si>
  <si>
    <t>登録時転移の部位②</t>
    <rPh sb="0" eb="3">
      <t>トウロクジ</t>
    </rPh>
    <rPh sb="3" eb="5">
      <t>テンイ</t>
    </rPh>
    <rPh sb="6" eb="8">
      <t>ブイ</t>
    </rPh>
    <phoneticPr fontId="2"/>
  </si>
  <si>
    <t>登録時転移の部位③</t>
    <rPh sb="0" eb="3">
      <t>トウロクジ</t>
    </rPh>
    <rPh sb="3" eb="5">
      <t>テンイ</t>
    </rPh>
    <rPh sb="6" eb="8">
      <t>ブイ</t>
    </rPh>
    <phoneticPr fontId="2"/>
  </si>
  <si>
    <t>登録時転移の部位④</t>
    <rPh sb="0" eb="3">
      <t>トウロクジ</t>
    </rPh>
    <rPh sb="3" eb="5">
      <t>テンイ</t>
    </rPh>
    <rPh sb="6" eb="8">
      <t>ブイ</t>
    </rPh>
    <phoneticPr fontId="2"/>
  </si>
  <si>
    <t>登録時転移の部位⑤</t>
    <rPh sb="0" eb="3">
      <t>トウロクジ</t>
    </rPh>
    <rPh sb="3" eb="5">
      <t>テンイ</t>
    </rPh>
    <rPh sb="6" eb="8">
      <t>ブイ</t>
    </rPh>
    <phoneticPr fontId="2"/>
  </si>
  <si>
    <t>登録時転移の部位⑥</t>
    <rPh sb="0" eb="3">
      <t>トウロクジ</t>
    </rPh>
    <rPh sb="3" eb="5">
      <t>テンイ</t>
    </rPh>
    <rPh sb="6" eb="8">
      <t>ブイ</t>
    </rPh>
    <phoneticPr fontId="2"/>
  </si>
  <si>
    <t>登録時転移の部位⑦</t>
    <rPh sb="0" eb="3">
      <t>トウロクジ</t>
    </rPh>
    <rPh sb="3" eb="5">
      <t>テンイ</t>
    </rPh>
    <rPh sb="6" eb="8">
      <t>ブイ</t>
    </rPh>
    <phoneticPr fontId="2"/>
  </si>
  <si>
    <t>登録時転移の部位⑧</t>
    <rPh sb="0" eb="3">
      <t>トウロクジ</t>
    </rPh>
    <rPh sb="3" eb="5">
      <t>テンイ</t>
    </rPh>
    <rPh sb="6" eb="8">
      <t>ブイ</t>
    </rPh>
    <phoneticPr fontId="2"/>
  </si>
  <si>
    <t>登録時転移の部位⑨</t>
    <rPh sb="0" eb="3">
      <t>トウロクジ</t>
    </rPh>
    <rPh sb="3" eb="5">
      <t>テンイ</t>
    </rPh>
    <rPh sb="6" eb="8">
      <t>ブイ</t>
    </rPh>
    <phoneticPr fontId="2"/>
  </si>
  <si>
    <t>登録時転移の部位⑩</t>
    <rPh sb="0" eb="3">
      <t>トウロクジ</t>
    </rPh>
    <rPh sb="3" eb="5">
      <t>テンイ</t>
    </rPh>
    <rPh sb="6" eb="8">
      <t>ブイ</t>
    </rPh>
    <phoneticPr fontId="2"/>
  </si>
  <si>
    <t>（入力式）</t>
    <rPh sb="1" eb="3">
      <t>ニュウリョク</t>
    </rPh>
    <rPh sb="3" eb="4">
      <t>シキ</t>
    </rPh>
    <phoneticPr fontId="2"/>
  </si>
  <si>
    <t>エラー（背景色：赤色）がない状態で印刷し、がんゲノム医療センターへ提出してください</t>
    <rPh sb="4" eb="7">
      <t>ハイケイショク</t>
    </rPh>
    <rPh sb="8" eb="9">
      <t>アカ</t>
    </rPh>
    <rPh sb="9" eb="10">
      <t>イロ</t>
    </rPh>
    <rPh sb="14" eb="16">
      <t>ジョウタイ</t>
    </rPh>
    <rPh sb="17" eb="19">
      <t>インサツ</t>
    </rPh>
    <rPh sb="26" eb="28">
      <t>イリョウ</t>
    </rPh>
    <rPh sb="33" eb="35">
      <t>テイシュツ</t>
    </rPh>
    <phoneticPr fontId="2"/>
  </si>
  <si>
    <t>※背景が「ピンク色」は必須項目となりますので、必ず入力してください</t>
    <rPh sb="1" eb="3">
      <t>ハイケイ</t>
    </rPh>
    <rPh sb="8" eb="9">
      <t>イロ</t>
    </rPh>
    <rPh sb="11" eb="13">
      <t>ヒッス</t>
    </rPh>
    <rPh sb="13" eb="15">
      <t>コウモク</t>
    </rPh>
    <rPh sb="23" eb="24">
      <t>カナラ</t>
    </rPh>
    <rPh sb="25" eb="27">
      <t>ニュウリョク</t>
    </rPh>
    <phoneticPr fontId="2"/>
  </si>
  <si>
    <t>※シート見出し「黄色」のシートを全て入力し、最後に『登録用紙』を印刷して依頼してください</t>
    <rPh sb="4" eb="6">
      <t>ミダ</t>
    </rPh>
    <rPh sb="8" eb="10">
      <t>キイロ</t>
    </rPh>
    <rPh sb="16" eb="17">
      <t>スベ</t>
    </rPh>
    <rPh sb="18" eb="20">
      <t>ニュウリョク</t>
    </rPh>
    <rPh sb="22" eb="24">
      <t>サイゴ</t>
    </rPh>
    <rPh sb="26" eb="28">
      <t>トウロク</t>
    </rPh>
    <rPh sb="28" eb="30">
      <t>ヨウシ</t>
    </rPh>
    <rPh sb="32" eb="34">
      <t>インサツ</t>
    </rPh>
    <rPh sb="36" eb="38">
      <t>イライ</t>
    </rPh>
    <phoneticPr fontId="2"/>
  </si>
  <si>
    <t>※シート見出し「黄色」のシートを全て入力し、最後に『登録用紙』を印刷して依頼してください</t>
    <phoneticPr fontId="2"/>
  </si>
  <si>
    <t>回答</t>
    <rPh sb="0" eb="1">
      <t>カイトウ</t>
    </rPh>
    <phoneticPr fontId="2"/>
  </si>
  <si>
    <t>入力項目</t>
    <rPh sb="0" eb="1">
      <t>ニュウリョク</t>
    </rPh>
    <rPh sb="1" eb="3">
      <t>コウモク</t>
    </rPh>
    <phoneticPr fontId="2"/>
  </si>
  <si>
    <t>入力項目</t>
    <rPh sb="0" eb="2">
      <t>ニュウリョク</t>
    </rPh>
    <rPh sb="2" eb="4">
      <t>コウモク</t>
    </rPh>
    <phoneticPr fontId="2"/>
  </si>
  <si>
    <t>回答</t>
    <rPh sb="0" eb="2">
      <t>カイトウ</t>
    </rPh>
    <phoneticPr fontId="2"/>
  </si>
  <si>
    <t>組織+血液</t>
    <rPh sb="0" eb="2">
      <t>ソシキ</t>
    </rPh>
    <rPh sb="3" eb="5">
      <t>ケツエキ</t>
    </rPh>
    <phoneticPr fontId="2"/>
  </si>
  <si>
    <t>中枢神経系</t>
    <rPh sb="0" eb="2">
      <t>チュウスウ</t>
    </rPh>
    <rPh sb="2" eb="5">
      <t>シンケイケイ</t>
    </rPh>
    <phoneticPr fontId="2"/>
  </si>
  <si>
    <t>皮下</t>
    <rPh sb="0" eb="2">
      <t>ヒカ</t>
    </rPh>
    <phoneticPr fontId="2"/>
  </si>
  <si>
    <t>軟部組織</t>
    <rPh sb="0" eb="4">
      <t>ナンブソシキ</t>
    </rPh>
    <phoneticPr fontId="2"/>
  </si>
  <si>
    <t>骨髄系</t>
    <rPh sb="0" eb="2">
      <t>コツズイ</t>
    </rPh>
    <rPh sb="2" eb="3">
      <t>ケイ</t>
    </rPh>
    <phoneticPr fontId="2"/>
  </si>
  <si>
    <t>10歳未満</t>
    <rPh sb="2" eb="3">
      <t>サイ</t>
    </rPh>
    <rPh sb="3" eb="5">
      <t>ミマン</t>
    </rPh>
    <phoneticPr fontId="2"/>
  </si>
  <si>
    <t>なし</t>
    <phoneticPr fontId="2"/>
  </si>
  <si>
    <t>10歳代</t>
    <rPh sb="2" eb="3">
      <t>サイ</t>
    </rPh>
    <rPh sb="3" eb="4">
      <t>ダイ</t>
    </rPh>
    <phoneticPr fontId="2"/>
  </si>
  <si>
    <t>20歳代</t>
    <phoneticPr fontId="2"/>
  </si>
  <si>
    <t>30歳代</t>
    <phoneticPr fontId="2"/>
  </si>
  <si>
    <t>40歳代</t>
    <phoneticPr fontId="2"/>
  </si>
  <si>
    <t>50歳代</t>
    <rPh sb="2" eb="3">
      <t>サイ</t>
    </rPh>
    <rPh sb="3" eb="4">
      <t>ダイ</t>
    </rPh>
    <phoneticPr fontId="2"/>
  </si>
  <si>
    <t>60歳代</t>
    <rPh sb="2" eb="3">
      <t>サイ</t>
    </rPh>
    <rPh sb="3" eb="4">
      <t>ダイ</t>
    </rPh>
    <phoneticPr fontId="2"/>
  </si>
  <si>
    <t>70歳代</t>
    <rPh sb="2" eb="3">
      <t>サイ</t>
    </rPh>
    <rPh sb="3" eb="4">
      <t>ダイ</t>
    </rPh>
    <phoneticPr fontId="2"/>
  </si>
  <si>
    <t>80歳代</t>
    <rPh sb="2" eb="3">
      <t>サイ</t>
    </rPh>
    <rPh sb="3" eb="4">
      <t>ダイ</t>
    </rPh>
    <phoneticPr fontId="2"/>
  </si>
  <si>
    <t>90歳以上</t>
    <rPh sb="2" eb="3">
      <t>サイ</t>
    </rPh>
    <rPh sb="3" eb="5">
      <t>イジョウ</t>
    </rPh>
    <phoneticPr fontId="2"/>
  </si>
  <si>
    <t>有害事象</t>
    <rPh sb="0" eb="4">
      <t>ユウガイジショウ</t>
    </rPh>
    <phoneticPr fontId="2"/>
  </si>
  <si>
    <t>Grade3以上の非血液の有害事象</t>
    <rPh sb="6" eb="8">
      <t>イジョウ</t>
    </rPh>
    <rPh sb="9" eb="10">
      <t>ヒ</t>
    </rPh>
    <rPh sb="10" eb="12">
      <t>ケツエキ</t>
    </rPh>
    <rPh sb="13" eb="17">
      <t>ユウガイジショウ</t>
    </rPh>
    <phoneticPr fontId="2"/>
  </si>
  <si>
    <t>CTCAEv5.0の日本語名称</t>
    <rPh sb="10" eb="13">
      <t>ニホンゴ</t>
    </rPh>
    <rPh sb="13" eb="15">
      <t>メイショウ</t>
    </rPh>
    <phoneticPr fontId="2"/>
  </si>
  <si>
    <t>CTCAEv5.0の最悪Grade</t>
    <rPh sb="10" eb="12">
      <t>サイアク</t>
    </rPh>
    <phoneticPr fontId="2"/>
  </si>
  <si>
    <t>（記述式）</t>
    <rPh sb="1" eb="4">
      <t>キジュツシキ</t>
    </rPh>
    <phoneticPr fontId="2"/>
  </si>
  <si>
    <t>Grade3以上なし</t>
    <rPh sb="6" eb="8">
      <t>イジョウ</t>
    </rPh>
    <phoneticPr fontId="2"/>
  </si>
  <si>
    <t>Grade3以上あり</t>
    <rPh sb="6" eb="8">
      <t>イジョウ</t>
    </rPh>
    <phoneticPr fontId="2"/>
  </si>
  <si>
    <t>不明</t>
    <rPh sb="0" eb="2">
      <t>フメイ</t>
    </rPh>
    <phoneticPr fontId="2"/>
  </si>
  <si>
    <t>最悪Grade</t>
    <rPh sb="0" eb="2">
      <t>サイアク</t>
    </rPh>
    <phoneticPr fontId="2"/>
  </si>
  <si>
    <t>｢あり｣の場合、発現日①</t>
    <rPh sb="5" eb="7">
      <t>バアイ</t>
    </rPh>
    <phoneticPr fontId="2"/>
  </si>
  <si>
    <t>｢あり｣の場合、発現日②</t>
    <rPh sb="5" eb="7">
      <t>バアイ</t>
    </rPh>
    <phoneticPr fontId="2"/>
  </si>
  <si>
    <t>｢あり｣の場合、発現日③</t>
    <rPh sb="5" eb="7">
      <t>バアイ</t>
    </rPh>
    <phoneticPr fontId="2"/>
  </si>
  <si>
    <t>発現日①</t>
    <phoneticPr fontId="2"/>
  </si>
  <si>
    <t>発現日②</t>
    <rPh sb="0" eb="2">
      <t>ハツゲン</t>
    </rPh>
    <phoneticPr fontId="2"/>
  </si>
  <si>
    <t>発現日③</t>
    <rPh sb="0" eb="2">
      <t>ハツゲン</t>
    </rPh>
    <phoneticPr fontId="2"/>
  </si>
  <si>
    <t>年</t>
    <rPh sb="0" eb="1">
      <t>ネン</t>
    </rPh>
    <phoneticPr fontId="2"/>
  </si>
  <si>
    <t>本/日</t>
    <rPh sb="0" eb="1">
      <t>ホン</t>
    </rPh>
    <rPh sb="2" eb="3">
      <t>ヒ</t>
    </rPh>
    <phoneticPr fontId="2"/>
  </si>
  <si>
    <t>なし</t>
    <phoneticPr fontId="2"/>
  </si>
  <si>
    <t>あり</t>
    <phoneticPr fontId="2"/>
  </si>
  <si>
    <t>移植部位</t>
    <rPh sb="0" eb="2">
      <t>イショク</t>
    </rPh>
    <rPh sb="2" eb="4">
      <t>ブイ</t>
    </rPh>
    <phoneticPr fontId="2"/>
  </si>
  <si>
    <t>「あり」の場合、移植部位（英語で入力）</t>
    <rPh sb="5" eb="7">
      <t>バアイ</t>
    </rPh>
    <rPh sb="8" eb="10">
      <t>イショク</t>
    </rPh>
    <rPh sb="10" eb="12">
      <t>ブイ</t>
    </rPh>
    <rPh sb="13" eb="15">
      <t>エイゴ</t>
    </rPh>
    <rPh sb="16" eb="18">
      <t>ニュウリョク</t>
    </rPh>
    <phoneticPr fontId="2"/>
  </si>
  <si>
    <t>検体種別（組織）</t>
    <rPh sb="0" eb="2">
      <t>ケンタイ</t>
    </rPh>
    <rPh sb="2" eb="4">
      <t>シュベツ</t>
    </rPh>
    <rPh sb="5" eb="7">
      <t>ソシキ</t>
    </rPh>
    <phoneticPr fontId="2"/>
  </si>
  <si>
    <t>検体採取方法（組織）</t>
    <rPh sb="0" eb="2">
      <t>ケンタイ</t>
    </rPh>
    <rPh sb="2" eb="4">
      <t>サイシュ</t>
    </rPh>
    <rPh sb="4" eb="6">
      <t>ホウホウ</t>
    </rPh>
    <rPh sb="7" eb="9">
      <t>ソシキ</t>
    </rPh>
    <phoneticPr fontId="2"/>
  </si>
  <si>
    <t>検体採取部位（組織）</t>
    <rPh sb="0" eb="2">
      <t>ケンタイ</t>
    </rPh>
    <rPh sb="2" eb="4">
      <t>サイシュ</t>
    </rPh>
    <rPh sb="4" eb="6">
      <t>ブイ</t>
    </rPh>
    <rPh sb="7" eb="9">
      <t>ソシキ</t>
    </rPh>
    <phoneticPr fontId="2"/>
  </si>
  <si>
    <t>具体的な採取部位（組織）</t>
    <rPh sb="0" eb="3">
      <t>グタイテキ</t>
    </rPh>
    <rPh sb="4" eb="6">
      <t>サイシュ</t>
    </rPh>
    <rPh sb="6" eb="8">
      <t>ブイ</t>
    </rPh>
    <rPh sb="9" eb="11">
      <t>ソシキ</t>
    </rPh>
    <phoneticPr fontId="2"/>
  </si>
  <si>
    <t>※英語で入力（30字以内）</t>
    <rPh sb="1" eb="3">
      <t>エイゴ</t>
    </rPh>
    <rPh sb="4" eb="6">
      <t>ニュウリョク</t>
    </rPh>
    <rPh sb="9" eb="10">
      <t>ジ</t>
    </rPh>
    <rPh sb="10" eb="12">
      <t>イナイ</t>
    </rPh>
    <phoneticPr fontId="2"/>
  </si>
  <si>
    <t>Stage4（術後再発含む）</t>
    <rPh sb="7" eb="9">
      <t>ジュツゴ</t>
    </rPh>
    <rPh sb="9" eb="11">
      <t>サイハツ</t>
    </rPh>
    <rPh sb="11" eb="12">
      <t>フク</t>
    </rPh>
    <phoneticPr fontId="2"/>
  </si>
  <si>
    <t>診断日（検査提出日）</t>
    <rPh sb="0" eb="2">
      <t>シンダン</t>
    </rPh>
    <rPh sb="2" eb="3">
      <t>ビ</t>
    </rPh>
    <rPh sb="4" eb="6">
      <t>ケンサ</t>
    </rPh>
    <rPh sb="6" eb="8">
      <t>テイシュツ</t>
    </rPh>
    <rPh sb="8" eb="9">
      <t>ビ</t>
    </rPh>
    <phoneticPr fontId="2"/>
  </si>
  <si>
    <t>がん種区分を「食道/胃」もしくは「腸」と選んだ場合</t>
    <rPh sb="17" eb="18">
      <t>チョウ</t>
    </rPh>
    <phoneticPr fontId="2"/>
  </si>
  <si>
    <t>がん種区分を「食道/胃」もしくは「腸」と選んだ場合</t>
    <rPh sb="2" eb="3">
      <t>シュ</t>
    </rPh>
    <rPh sb="3" eb="5">
      <t>クブン</t>
    </rPh>
    <rPh sb="7" eb="9">
      <t>ショクドウ</t>
    </rPh>
    <rPh sb="10" eb="11">
      <t>イ</t>
    </rPh>
    <rPh sb="17" eb="18">
      <t>チョウ</t>
    </rPh>
    <rPh sb="20" eb="21">
      <t>エラ</t>
    </rPh>
    <rPh sb="23" eb="25">
      <t>バアイ</t>
    </rPh>
    <phoneticPr fontId="2"/>
  </si>
  <si>
    <t>小児がん等</t>
    <rPh sb="0" eb="2">
      <t>ショウニ</t>
    </rPh>
    <rPh sb="4" eb="5">
      <t>トウ</t>
    </rPh>
    <phoneticPr fontId="2"/>
  </si>
  <si>
    <t>該当しない</t>
    <rPh sb="0" eb="2">
      <t>ガイトウ</t>
    </rPh>
    <phoneticPr fontId="2"/>
  </si>
  <si>
    <t>該当する</t>
    <rPh sb="0" eb="2">
      <t>ガイトウ</t>
    </rPh>
    <phoneticPr fontId="2"/>
  </si>
  <si>
    <t>GenMineTOP</t>
    <phoneticPr fontId="2"/>
  </si>
  <si>
    <t>造血器腫瘍遺伝子パネル</t>
    <rPh sb="0" eb="3">
      <t>ゾウケツキ</t>
    </rPh>
    <rPh sb="3" eb="5">
      <t>シュヨウ</t>
    </rPh>
    <rPh sb="5" eb="8">
      <t>イデンシ</t>
    </rPh>
    <phoneticPr fontId="2"/>
  </si>
  <si>
    <t>病理診断名</t>
    <rPh sb="0" eb="2">
      <t>ビョウリ</t>
    </rPh>
    <rPh sb="2" eb="5">
      <t>シンダンメイ</t>
    </rPh>
    <phoneticPr fontId="2"/>
  </si>
  <si>
    <t>初回治療前のステージ分類</t>
    <rPh sb="0" eb="2">
      <t>ショカイ</t>
    </rPh>
    <rPh sb="2" eb="4">
      <t>チリョウ</t>
    </rPh>
    <rPh sb="4" eb="5">
      <t>マエ</t>
    </rPh>
    <rPh sb="10" eb="12">
      <t>ブンルイ</t>
    </rPh>
    <phoneticPr fontId="2"/>
  </si>
  <si>
    <t>0期</t>
    <rPh sb="1" eb="2">
      <t>キ</t>
    </rPh>
    <phoneticPr fontId="2"/>
  </si>
  <si>
    <t>Ⅰ期</t>
    <rPh sb="1" eb="2">
      <t>キ</t>
    </rPh>
    <phoneticPr fontId="2"/>
  </si>
  <si>
    <t>Ⅱ期</t>
    <rPh sb="1" eb="2">
      <t>キ</t>
    </rPh>
    <phoneticPr fontId="2"/>
  </si>
  <si>
    <t>Ⅲ期</t>
    <rPh sb="1" eb="2">
      <t>キ</t>
    </rPh>
    <phoneticPr fontId="2"/>
  </si>
  <si>
    <t>Ⅳ期</t>
    <rPh sb="1" eb="2">
      <t>キ</t>
    </rPh>
    <phoneticPr fontId="2"/>
  </si>
  <si>
    <t>該当せず</t>
    <rPh sb="0" eb="2">
      <t>ガイトウ</t>
    </rPh>
    <phoneticPr fontId="2"/>
  </si>
  <si>
    <t>不明</t>
    <rPh sb="0" eb="2">
      <t>フメイ</t>
    </rPh>
    <phoneticPr fontId="2"/>
  </si>
  <si>
    <t>同胞（男）</t>
    <rPh sb="0" eb="2">
      <t>ドウホウ</t>
    </rPh>
    <rPh sb="3" eb="4">
      <t>オトコ</t>
    </rPh>
    <phoneticPr fontId="2"/>
  </si>
  <si>
    <t>同胞（女）</t>
    <rPh sb="0" eb="2">
      <t>ドウホウ</t>
    </rPh>
    <rPh sb="3" eb="4">
      <t>オンナ</t>
    </rPh>
    <phoneticPr fontId="2"/>
  </si>
  <si>
    <t>おじおば（詳細不明）</t>
    <rPh sb="5" eb="7">
      <t>ショウサイ</t>
    </rPh>
    <rPh sb="7" eb="9">
      <t>フメイ</t>
    </rPh>
    <phoneticPr fontId="2"/>
  </si>
  <si>
    <t>いとこ（父方）</t>
    <rPh sb="4" eb="6">
      <t>チチカタ</t>
    </rPh>
    <phoneticPr fontId="2"/>
  </si>
  <si>
    <t>いとこ（母方）</t>
    <rPh sb="4" eb="6">
      <t>ハハカタ</t>
    </rPh>
    <phoneticPr fontId="2"/>
  </si>
  <si>
    <t>いとこ（詳細不明）</t>
    <rPh sb="4" eb="6">
      <t>ショウサイ</t>
    </rPh>
    <rPh sb="6" eb="8">
      <t>フメイ</t>
    </rPh>
    <phoneticPr fontId="2"/>
  </si>
  <si>
    <t>大叔父</t>
    <rPh sb="0" eb="3">
      <t>オオオジ</t>
    </rPh>
    <phoneticPr fontId="2"/>
  </si>
  <si>
    <t>大叔母</t>
    <rPh sb="0" eb="3">
      <t>オオオバ</t>
    </rPh>
    <phoneticPr fontId="2"/>
  </si>
  <si>
    <t>子宮（その他、詳細不明）</t>
    <rPh sb="0" eb="2">
      <t>シキュウ</t>
    </rPh>
    <rPh sb="5" eb="6">
      <t>タ</t>
    </rPh>
    <rPh sb="7" eb="9">
      <t>ショウサイ</t>
    </rPh>
    <rPh sb="9" eb="11">
      <t>フメイ</t>
    </rPh>
    <phoneticPr fontId="2"/>
  </si>
  <si>
    <t>造血器（その他）</t>
    <rPh sb="0" eb="3">
      <t>ゾウケツキ</t>
    </rPh>
    <rPh sb="6" eb="7">
      <t>タ</t>
    </rPh>
    <phoneticPr fontId="2"/>
  </si>
  <si>
    <t>造血器（詳細不明）</t>
    <rPh sb="0" eb="3">
      <t>ゾウケツキ</t>
    </rPh>
    <rPh sb="4" eb="6">
      <t>ショウサイ</t>
    </rPh>
    <rPh sb="6" eb="8">
      <t>フメイ</t>
    </rPh>
    <phoneticPr fontId="2"/>
  </si>
  <si>
    <t>既知の遺伝性疾患の有無</t>
    <rPh sb="0" eb="2">
      <t>キチ</t>
    </rPh>
    <rPh sb="3" eb="6">
      <t>イデンセイ</t>
    </rPh>
    <rPh sb="6" eb="8">
      <t>シッカン</t>
    </rPh>
    <rPh sb="9" eb="11">
      <t>ウム</t>
    </rPh>
    <phoneticPr fontId="2"/>
  </si>
  <si>
    <t>なし</t>
    <phoneticPr fontId="2"/>
  </si>
  <si>
    <t>あり</t>
    <phoneticPr fontId="2"/>
  </si>
  <si>
    <t>既知の遺伝性疾患</t>
    <rPh sb="0" eb="2">
      <t>キチ</t>
    </rPh>
    <rPh sb="3" eb="6">
      <t>イデンセイ</t>
    </rPh>
    <rPh sb="6" eb="8">
      <t>シッカン</t>
    </rPh>
    <phoneticPr fontId="2"/>
  </si>
  <si>
    <t>固形がん</t>
    <rPh sb="0" eb="2">
      <t>コケイ</t>
    </rPh>
    <phoneticPr fontId="2"/>
  </si>
  <si>
    <t>NTRK1/2/3融合遺伝子</t>
    <rPh sb="9" eb="11">
      <t>ユウゴウ</t>
    </rPh>
    <rPh sb="11" eb="14">
      <t>イデンシ</t>
    </rPh>
    <phoneticPr fontId="2"/>
  </si>
  <si>
    <t>NTRK1/2/3融合遺伝子　検査方法</t>
    <rPh sb="9" eb="11">
      <t>ユウゴウ</t>
    </rPh>
    <rPh sb="11" eb="14">
      <t>イデンシ</t>
    </rPh>
    <rPh sb="15" eb="17">
      <t>ケンサ</t>
    </rPh>
    <rPh sb="17" eb="19">
      <t>ホウホウ</t>
    </rPh>
    <phoneticPr fontId="2"/>
  </si>
  <si>
    <t>マイクロサテライト不安定性</t>
    <rPh sb="9" eb="13">
      <t>フアンテイセイ</t>
    </rPh>
    <phoneticPr fontId="2"/>
  </si>
  <si>
    <t>マイクロサテライト不安定性　検査方法</t>
    <rPh sb="9" eb="13">
      <t>フアンテイセイ</t>
    </rPh>
    <rPh sb="14" eb="16">
      <t>ケンサ</t>
    </rPh>
    <rPh sb="16" eb="18">
      <t>ホウホウ</t>
    </rPh>
    <phoneticPr fontId="2"/>
  </si>
  <si>
    <t>NTRK1/2/3融合遺伝子検査方法</t>
    <rPh sb="9" eb="11">
      <t>ユウゴウ</t>
    </rPh>
    <rPh sb="11" eb="14">
      <t>イデンシ</t>
    </rPh>
    <rPh sb="14" eb="16">
      <t>ケンサ</t>
    </rPh>
    <rPh sb="16" eb="18">
      <t>ホウホウ</t>
    </rPh>
    <phoneticPr fontId="2"/>
  </si>
  <si>
    <t>マイクロサテライト不安定性検査方法</t>
    <rPh sb="9" eb="13">
      <t>フアンテイセイ</t>
    </rPh>
    <rPh sb="13" eb="15">
      <t>ケンサ</t>
    </rPh>
    <rPh sb="15" eb="17">
      <t>ホウホウ</t>
    </rPh>
    <phoneticPr fontId="2"/>
  </si>
  <si>
    <t>腫瘍遺伝子変異量</t>
    <rPh sb="0" eb="2">
      <t>シュヨウ</t>
    </rPh>
    <rPh sb="2" eb="5">
      <t>イデンシ</t>
    </rPh>
    <rPh sb="5" eb="7">
      <t>ヘンイ</t>
    </rPh>
    <rPh sb="7" eb="8">
      <t>リョウ</t>
    </rPh>
    <phoneticPr fontId="2"/>
  </si>
  <si>
    <t>腫瘍遺伝子変異量検査方法</t>
    <rPh sb="0" eb="5">
      <t>シュヨウイデンシ</t>
    </rPh>
    <rPh sb="5" eb="7">
      <t>ヘンイ</t>
    </rPh>
    <rPh sb="7" eb="8">
      <t>リョウ</t>
    </rPh>
    <rPh sb="8" eb="10">
      <t>ケンサ</t>
    </rPh>
    <rPh sb="10" eb="12">
      <t>ホウホウ</t>
    </rPh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</si>
  <si>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</si>
  <si>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</si>
  <si>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</si>
  <si>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F1 CDx</t>
    <phoneticPr fontId="2"/>
  </si>
  <si>
    <t>F1Liquid CDx</t>
    <phoneticPr fontId="2"/>
  </si>
  <si>
    <t>その他</t>
    <rPh sb="2" eb="3">
      <t>タ</t>
    </rPh>
    <phoneticPr fontId="2"/>
  </si>
  <si>
    <t>不明or未検査</t>
    <rPh sb="0" eb="2">
      <t>フメイ</t>
    </rPh>
    <rPh sb="4" eb="7">
      <t>ミケンサ</t>
    </rPh>
    <phoneticPr fontId="2"/>
  </si>
  <si>
    <t>MSI検査キット（FALCO）</t>
    <rPh sb="3" eb="5">
      <t>ケンサ</t>
    </rPh>
    <phoneticPr fontId="2"/>
  </si>
  <si>
    <t>G360CDx1</t>
    <phoneticPr fontId="2"/>
  </si>
  <si>
    <t>Idylla MSI Test「ニチレイバイオ」</t>
    <phoneticPr fontId="2"/>
  </si>
  <si>
    <t>ミスマッチ修復機能欠損　検査方法</t>
    <rPh sb="5" eb="7">
      <t>シュウフク</t>
    </rPh>
    <rPh sb="7" eb="9">
      <t>キノウ</t>
    </rPh>
    <rPh sb="9" eb="11">
      <t>ケッソン</t>
    </rPh>
    <rPh sb="12" eb="14">
      <t>ケンサ</t>
    </rPh>
    <rPh sb="14" eb="16">
      <t>ホウホウ</t>
    </rPh>
    <phoneticPr fontId="2"/>
  </si>
  <si>
    <t>腫瘍遺伝子変異量</t>
    <rPh sb="0" eb="5">
      <t>シュヨウイデンシ</t>
    </rPh>
    <rPh sb="5" eb="7">
      <t>ヘンイ</t>
    </rPh>
    <rPh sb="7" eb="8">
      <t>リョウ</t>
    </rPh>
    <phoneticPr fontId="2"/>
  </si>
  <si>
    <t>TMB-High（TMB-Highスコアが10mut/Mb以上）</t>
    <rPh sb="29" eb="31">
      <t>イジョウ</t>
    </rPh>
    <phoneticPr fontId="2"/>
  </si>
  <si>
    <t>腫瘍遺伝子変異量　検査方法</t>
    <rPh sb="0" eb="5">
      <t>シュヨウイデンシ</t>
    </rPh>
    <rPh sb="5" eb="7">
      <t>ヘンイ</t>
    </rPh>
    <rPh sb="7" eb="8">
      <t>リョウ</t>
    </rPh>
    <rPh sb="9" eb="11">
      <t>ケンサ</t>
    </rPh>
    <rPh sb="11" eb="13">
      <t>ホウホウ</t>
    </rPh>
    <phoneticPr fontId="2"/>
  </si>
  <si>
    <t>HER2遺伝子増幅度</t>
    <rPh sb="4" eb="7">
      <t>イデンシ</t>
    </rPh>
    <rPh sb="7" eb="9">
      <t>ゾウフク</t>
    </rPh>
    <rPh sb="9" eb="10">
      <t>ド</t>
    </rPh>
    <phoneticPr fontId="2"/>
  </si>
  <si>
    <t>HER2遺伝子増幅度検査方法</t>
    <rPh sb="4" eb="7">
      <t>イデンシ</t>
    </rPh>
    <rPh sb="7" eb="9">
      <t>ゾウフク</t>
    </rPh>
    <rPh sb="9" eb="10">
      <t>ド</t>
    </rPh>
    <rPh sb="10" eb="12">
      <t>ケンサ</t>
    </rPh>
    <rPh sb="12" eb="14">
      <t>ホウホウ</t>
    </rPh>
    <phoneticPr fontId="2"/>
  </si>
  <si>
    <t>HER2タンパク</t>
  </si>
  <si>
    <t>HER2タンパク</t>
    <phoneticPr fontId="2"/>
  </si>
  <si>
    <t>HER2タンパク検査方法</t>
    <rPh sb="8" eb="10">
      <t>ケンサ</t>
    </rPh>
    <rPh sb="10" eb="12">
      <t>ホウホウ</t>
    </rPh>
    <phoneticPr fontId="2"/>
  </si>
  <si>
    <t>RET融合遺伝子</t>
    <rPh sb="3" eb="8">
      <t>ユウゴウイデンシ</t>
    </rPh>
    <phoneticPr fontId="2"/>
  </si>
  <si>
    <t>RET融合遺伝子検査方法</t>
    <rPh sb="3" eb="8">
      <t>ユウゴウイデンシ</t>
    </rPh>
    <rPh sb="8" eb="10">
      <t>ケンサ</t>
    </rPh>
    <rPh sb="10" eb="12">
      <t>ホウホウ</t>
    </rPh>
    <phoneticPr fontId="2"/>
  </si>
  <si>
    <t>RET遺伝子変異</t>
    <rPh sb="3" eb="6">
      <t>イデンシ</t>
    </rPh>
    <rPh sb="6" eb="8">
      <t>ヘンイ</t>
    </rPh>
    <phoneticPr fontId="2"/>
  </si>
  <si>
    <t>RET遺伝子変異検査方法</t>
    <rPh sb="3" eb="6">
      <t>イデンシ</t>
    </rPh>
    <rPh sb="6" eb="8">
      <t>ヘンイ</t>
    </rPh>
    <rPh sb="8" eb="10">
      <t>ケンサ</t>
    </rPh>
    <rPh sb="10" eb="12">
      <t>ホウホウ</t>
    </rPh>
    <phoneticPr fontId="2"/>
  </si>
  <si>
    <t>equivocal</t>
    <phoneticPr fontId="2"/>
  </si>
  <si>
    <t>ベンタナ DISH HER2キット</t>
    <phoneticPr fontId="2"/>
  </si>
  <si>
    <t>ベンタナ ultraView パスウェー HER2（4B5)</t>
    <phoneticPr fontId="2"/>
  </si>
  <si>
    <t>オンコマインDx Target Test マルチ CDx</t>
    <phoneticPr fontId="2"/>
  </si>
  <si>
    <t>Amoy Dx肺癌マルチPCRパネル</t>
    <rPh sb="7" eb="9">
      <t>ハイガン</t>
    </rPh>
    <phoneticPr fontId="2"/>
  </si>
  <si>
    <t>ROS1検査方法</t>
    <rPh sb="4" eb="6">
      <t>ケンサ</t>
    </rPh>
    <rPh sb="6" eb="8">
      <t>ホウホウ</t>
    </rPh>
    <phoneticPr fontId="2"/>
  </si>
  <si>
    <t>AmoyDx肺癌マルチ遺伝子PCRパネル</t>
    <rPh sb="6" eb="8">
      <t>ハイガン</t>
    </rPh>
    <rPh sb="11" eb="14">
      <t>イデンシ</t>
    </rPh>
    <phoneticPr fontId="2"/>
  </si>
  <si>
    <t>OncoGuideAmoyDx</t>
    <phoneticPr fontId="2"/>
  </si>
  <si>
    <t>ROS1検査方法</t>
    <rPh sb="4" eb="6">
      <t>ケンサ</t>
    </rPh>
    <rPh sb="6" eb="8">
      <t>ホウホウ</t>
    </rPh>
    <phoneticPr fontId="2"/>
  </si>
  <si>
    <t>BRAF(V600)検査方法</t>
    <rPh sb="10" eb="12">
      <t>ケンサ</t>
    </rPh>
    <rPh sb="12" eb="14">
      <t>ホウホウ</t>
    </rPh>
    <phoneticPr fontId="2"/>
  </si>
  <si>
    <t>SP142</t>
    <phoneticPr fontId="2"/>
  </si>
  <si>
    <t>SP263(術後補助療法）</t>
    <rPh sb="6" eb="8">
      <t>ジュツゴ</t>
    </rPh>
    <rPh sb="8" eb="10">
      <t>ホジョ</t>
    </rPh>
    <rPh sb="10" eb="12">
      <t>リョウホウ</t>
    </rPh>
    <phoneticPr fontId="2"/>
  </si>
  <si>
    <t>MET遺伝子エクソン14スキッピング変異</t>
    <rPh sb="3" eb="6">
      <t>イデンシ</t>
    </rPh>
    <rPh sb="18" eb="20">
      <t>ヘンイ</t>
    </rPh>
    <phoneticPr fontId="2"/>
  </si>
  <si>
    <t>MET遺伝子エクソン14スキッピング変異検査方法</t>
    <rPh sb="3" eb="6">
      <t>イデンシ</t>
    </rPh>
    <rPh sb="18" eb="20">
      <t>ヘンイ</t>
    </rPh>
    <rPh sb="20" eb="24">
      <t>ケンサホウホウ</t>
    </rPh>
    <phoneticPr fontId="2"/>
  </si>
  <si>
    <t>KRAS G12C遺伝子変異</t>
    <rPh sb="9" eb="12">
      <t>イデンシ</t>
    </rPh>
    <rPh sb="12" eb="14">
      <t>ヘンイ</t>
    </rPh>
    <phoneticPr fontId="2"/>
  </si>
  <si>
    <t>KRAS G12C遺伝子変異検査方法</t>
    <rPh sb="9" eb="12">
      <t>イデンシ</t>
    </rPh>
    <rPh sb="12" eb="14">
      <t>ヘンイ</t>
    </rPh>
    <rPh sb="14" eb="16">
      <t>ケンサ</t>
    </rPh>
    <rPh sb="16" eb="18">
      <t>ホウホウ</t>
    </rPh>
    <phoneticPr fontId="2"/>
  </si>
  <si>
    <t>RET融合遺伝子</t>
    <rPh sb="3" eb="5">
      <t>ユウゴウ</t>
    </rPh>
    <rPh sb="5" eb="8">
      <t>イデンシ</t>
    </rPh>
    <phoneticPr fontId="2"/>
  </si>
  <si>
    <t>ArcherMETコンパニオン診断システム</t>
    <rPh sb="15" eb="17">
      <t>シンダン</t>
    </rPh>
    <phoneticPr fontId="2"/>
  </si>
  <si>
    <t>Therascreen</t>
    <phoneticPr fontId="2"/>
  </si>
  <si>
    <t>発症年齢</t>
    <rPh sb="0" eb="2">
      <t>ハッショウ</t>
    </rPh>
    <rPh sb="2" eb="4">
      <t>ネンレイ</t>
    </rPh>
    <phoneticPr fontId="2"/>
  </si>
  <si>
    <t>gBRCA1検査方法</t>
    <rPh sb="6" eb="8">
      <t>ケンサ</t>
    </rPh>
    <rPh sb="8" eb="10">
      <t>ホウホウ</t>
    </rPh>
    <phoneticPr fontId="2"/>
  </si>
  <si>
    <t>gBRCA2検査方法</t>
    <rPh sb="6" eb="8">
      <t>ケンサ</t>
    </rPh>
    <rPh sb="8" eb="10">
      <t>ホウホウ</t>
    </rPh>
    <phoneticPr fontId="2"/>
  </si>
  <si>
    <t>PD-L1タンパク</t>
    <phoneticPr fontId="2"/>
  </si>
  <si>
    <t>PD-L1タンパク検査方法</t>
    <rPh sb="9" eb="11">
      <t>ケンサ</t>
    </rPh>
    <rPh sb="11" eb="13">
      <t>ホウホウ</t>
    </rPh>
    <phoneticPr fontId="2"/>
  </si>
  <si>
    <t>ERBB2コピー数異常</t>
    <rPh sb="8" eb="9">
      <t>スウ</t>
    </rPh>
    <rPh sb="9" eb="11">
      <t>イジョウ</t>
    </rPh>
    <phoneticPr fontId="2"/>
  </si>
  <si>
    <t>ERBB2コピー数異常検査方法</t>
    <rPh sb="8" eb="9">
      <t>スウ</t>
    </rPh>
    <rPh sb="9" eb="11">
      <t>イジョウ</t>
    </rPh>
    <rPh sb="11" eb="15">
      <t>ケンサホウホウ</t>
    </rPh>
    <phoneticPr fontId="2"/>
  </si>
  <si>
    <t>6-4-5 gBRCA1</t>
    <phoneticPr fontId="2"/>
  </si>
  <si>
    <t>gBRCA1検査方法</t>
    <rPh sb="6" eb="8">
      <t>ケンサ</t>
    </rPh>
    <rPh sb="8" eb="10">
      <t>ホウホウ</t>
    </rPh>
    <phoneticPr fontId="2"/>
  </si>
  <si>
    <t>BRACAnalysis診断システム</t>
    <rPh sb="12" eb="14">
      <t>シンダン</t>
    </rPh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</si>
  <si>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</si>
  <si>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</si>
  <si>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gBRCA2検査方法</t>
    <rPh sb="6" eb="8">
      <t>ケンサ</t>
    </rPh>
    <rPh sb="8" eb="10">
      <t>ホウホウ</t>
    </rPh>
    <phoneticPr fontId="2"/>
  </si>
  <si>
    <t>PD-L1タンパク</t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</si>
  <si>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</si>
  <si>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</si>
  <si>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</si>
  <si>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不明or未検査</t>
    <rPh sb="0" eb="2">
      <t>フメイ</t>
    </rPh>
    <rPh sb="4" eb="7">
      <t>ミケンサ</t>
    </rPh>
    <phoneticPr fontId="2"/>
  </si>
  <si>
    <t>PD-L1タンパク検査方法</t>
    <rPh sb="9" eb="11">
      <t>ケンサ</t>
    </rPh>
    <rPh sb="11" eb="13">
      <t>ホウホウ</t>
    </rPh>
    <phoneticPr fontId="2"/>
  </si>
  <si>
    <t>PD-L1 IHC 22C3 pharmDx「ダコ」</t>
    <phoneticPr fontId="2"/>
  </si>
  <si>
    <t>ERBB2コピー数異常</t>
    <rPh sb="8" eb="9">
      <t>スウ</t>
    </rPh>
    <rPh sb="9" eb="11">
      <t>イジョウ</t>
    </rPh>
    <phoneticPr fontId="2"/>
  </si>
  <si>
    <t>ERBB2コピー数異常検査方法</t>
    <rPh sb="8" eb="9">
      <t>スウ</t>
    </rPh>
    <rPh sb="9" eb="11">
      <t>イジョウ</t>
    </rPh>
    <rPh sb="11" eb="13">
      <t>ケンサ</t>
    </rPh>
    <rPh sb="13" eb="15">
      <t>ホウホウ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</si>
  <si>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</si>
  <si>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</si>
  <si>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</si>
  <si>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</si>
  <si>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唾液腺</t>
    <rPh sb="0" eb="3">
      <t>ダエキセン</t>
    </rPh>
    <phoneticPr fontId="2"/>
  </si>
  <si>
    <t>MEBGEN RASKET-Bキット</t>
    <phoneticPr fontId="2"/>
  </si>
  <si>
    <t>OncoBEAM RAS CRCキット</t>
    <phoneticPr fontId="2"/>
  </si>
  <si>
    <t>HER2タンパク検査方法</t>
    <rPh sb="8" eb="10">
      <t>ケンサ</t>
    </rPh>
    <rPh sb="10" eb="12">
      <t>ホウホウ</t>
    </rPh>
    <phoneticPr fontId="2"/>
  </si>
  <si>
    <t>BRAF(V600)検査方法</t>
    <rPh sb="10" eb="12">
      <t>ケンサ</t>
    </rPh>
    <rPh sb="12" eb="14">
      <t>ホウホウ</t>
    </rPh>
    <phoneticPr fontId="2"/>
  </si>
  <si>
    <t>HER2遺伝子増幅(ISH法)検査方法</t>
    <rPh sb="4" eb="7">
      <t>イデンシ</t>
    </rPh>
    <rPh sb="7" eb="9">
      <t>ゾウフク</t>
    </rPh>
    <rPh sb="13" eb="14">
      <t>ホウ</t>
    </rPh>
    <rPh sb="15" eb="17">
      <t>ケンサ</t>
    </rPh>
    <rPh sb="17" eb="19">
      <t>ホウホウ</t>
    </rPh>
    <phoneticPr fontId="2"/>
  </si>
  <si>
    <t>ミスマッチ修復機能</t>
    <rPh sb="5" eb="7">
      <t>シュウフク</t>
    </rPh>
    <rPh sb="7" eb="9">
      <t>キノウ</t>
    </rPh>
    <phoneticPr fontId="2"/>
  </si>
  <si>
    <t>pMMR（正常）</t>
    <rPh sb="5" eb="7">
      <t>セイジョウ</t>
    </rPh>
    <phoneticPr fontId="2"/>
  </si>
  <si>
    <t>dMMR（欠損）</t>
    <rPh sb="5" eb="7">
      <t>ケッソン</t>
    </rPh>
    <phoneticPr fontId="2"/>
  </si>
  <si>
    <t>ミスマッチ修復機能検査方法</t>
    <rPh sb="5" eb="7">
      <t>シュウフク</t>
    </rPh>
    <rPh sb="7" eb="9">
      <t>キノウ</t>
    </rPh>
    <rPh sb="9" eb="11">
      <t>ケンサ</t>
    </rPh>
    <rPh sb="11" eb="13">
      <t>ホウホウ</t>
    </rPh>
    <phoneticPr fontId="2"/>
  </si>
  <si>
    <t>ベンタナ OptiView 2抗体（MSH6、PMS2)</t>
    <rPh sb="15" eb="17">
      <t>コウタイ</t>
    </rPh>
    <phoneticPr fontId="2"/>
  </si>
  <si>
    <t>ベンタナ OptiView 4抗体（MSH2、MSH6、MLH1、PMS2)</t>
    <rPh sb="15" eb="17">
      <t>コウタイ</t>
    </rPh>
    <phoneticPr fontId="2"/>
  </si>
  <si>
    <t>EGFR_type</t>
    <phoneticPr fontId="2"/>
  </si>
  <si>
    <t>EGFR_検査方法</t>
    <rPh sb="5" eb="7">
      <t>ケンサ</t>
    </rPh>
    <rPh sb="7" eb="9">
      <t>ホウホウ</t>
    </rPh>
    <phoneticPr fontId="2"/>
  </si>
  <si>
    <t>EGFR_TKI耐性後</t>
    <rPh sb="8" eb="10">
      <t>タイセイ</t>
    </rPh>
    <rPh sb="10" eb="11">
      <t>ゴ</t>
    </rPh>
    <phoneticPr fontId="2"/>
  </si>
  <si>
    <t>IHC</t>
    <phoneticPr fontId="2"/>
  </si>
  <si>
    <t>FISH</t>
    <phoneticPr fontId="2"/>
  </si>
  <si>
    <t>RT-PCR</t>
    <phoneticPr fontId="2"/>
  </si>
  <si>
    <t>オンコマイン Dx Target Test マルチ CDｘ</t>
    <phoneticPr fontId="2"/>
  </si>
  <si>
    <t>PD_L1(IHC)</t>
    <phoneticPr fontId="2"/>
  </si>
  <si>
    <t>PD_L1(IHC)検査方法</t>
    <rPh sb="10" eb="12">
      <t>ケンサ</t>
    </rPh>
    <rPh sb="12" eb="14">
      <t>ホウホウ</t>
    </rPh>
    <phoneticPr fontId="2"/>
  </si>
  <si>
    <t>Nivolumab/Dako28-8（BMS/小野）</t>
    <rPh sb="23" eb="25">
      <t>オノ</t>
    </rPh>
    <phoneticPr fontId="2"/>
  </si>
  <si>
    <t>Pembrolizumab/Dako22C3（Merck）</t>
    <phoneticPr fontId="2"/>
  </si>
  <si>
    <t>ベンタナ OptiView PD-L1（SP142）</t>
    <phoneticPr fontId="2"/>
  </si>
  <si>
    <t>KRAS</t>
    <phoneticPr fontId="2"/>
  </si>
  <si>
    <t>KRAS_type</t>
    <phoneticPr fontId="2"/>
  </si>
  <si>
    <t>KRAS_検査方法</t>
    <phoneticPr fontId="2"/>
  </si>
  <si>
    <t>NRAS</t>
    <phoneticPr fontId="2"/>
  </si>
  <si>
    <t>NRAS_type</t>
    <phoneticPr fontId="2"/>
  </si>
  <si>
    <t>NRAS_検査方法</t>
    <phoneticPr fontId="2"/>
  </si>
  <si>
    <t>HER2</t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</si>
  <si>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</si>
  <si>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</si>
  <si>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HER2遺伝子増幅(ISH法)</t>
    <rPh sb="4" eb="7">
      <t>イデンシ</t>
    </rPh>
    <rPh sb="7" eb="9">
      <t>ゾウフク</t>
    </rPh>
    <rPh sb="13" eb="14">
      <t>ホウ</t>
    </rPh>
    <phoneticPr fontId="2"/>
  </si>
  <si>
    <t>陰性</t>
    <rPh sb="0" eb="2">
      <t>インセイ</t>
    </rPh>
    <phoneticPr fontId="2"/>
  </si>
  <si>
    <t>equivocal</t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</si>
  <si>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</si>
  <si>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</si>
  <si>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パスビジョンHER-2 DNAプローブキット</t>
    <phoneticPr fontId="2"/>
  </si>
  <si>
    <t>EGFR (IHC)</t>
    <phoneticPr fontId="2"/>
  </si>
  <si>
    <t>BRAF(V600)</t>
    <phoneticPr fontId="2"/>
  </si>
  <si>
    <t>MERGEN RASKET-B キット</t>
    <phoneticPr fontId="2"/>
  </si>
  <si>
    <t>therascreen</t>
    <phoneticPr fontId="2"/>
  </si>
  <si>
    <t>がん腫区分を「胆道」と選んだ場合</t>
    <rPh sb="2" eb="3">
      <t>シュ</t>
    </rPh>
    <rPh sb="3" eb="5">
      <t>クブン</t>
    </rPh>
    <rPh sb="7" eb="9">
      <t>タンドウ</t>
    </rPh>
    <rPh sb="11" eb="12">
      <t>エラ</t>
    </rPh>
    <rPh sb="14" eb="16">
      <t>バアイ</t>
    </rPh>
    <phoneticPr fontId="2"/>
  </si>
  <si>
    <t>がん腫区分を「膵臓」と選んだ場合</t>
    <rPh sb="2" eb="3">
      <t>シュ</t>
    </rPh>
    <rPh sb="3" eb="5">
      <t>クブン</t>
    </rPh>
    <rPh sb="7" eb="9">
      <t>スイゾウ</t>
    </rPh>
    <rPh sb="11" eb="12">
      <t>エラ</t>
    </rPh>
    <rPh sb="14" eb="16">
      <t>バアイ</t>
    </rPh>
    <phoneticPr fontId="2"/>
  </si>
  <si>
    <t>FDFR2融合遺伝子</t>
    <rPh sb="5" eb="7">
      <t>ユウゴウ</t>
    </rPh>
    <rPh sb="7" eb="10">
      <t>イデンシ</t>
    </rPh>
    <phoneticPr fontId="2"/>
  </si>
  <si>
    <t>FDFR2融合遺伝子検査方法</t>
    <rPh sb="5" eb="7">
      <t>ユウゴウ</t>
    </rPh>
    <rPh sb="7" eb="10">
      <t>イデンシ</t>
    </rPh>
    <rPh sb="10" eb="12">
      <t>ケンサ</t>
    </rPh>
    <rPh sb="12" eb="14">
      <t>ホウホウ</t>
    </rPh>
    <phoneticPr fontId="2"/>
  </si>
  <si>
    <t>gBRCA1</t>
  </si>
  <si>
    <t>gBRCA1</t>
    <phoneticPr fontId="2"/>
  </si>
  <si>
    <t>gBRCA1検査方法</t>
    <rPh sb="6" eb="8">
      <t>ケンサ</t>
    </rPh>
    <rPh sb="8" eb="10">
      <t>ホウホウ</t>
    </rPh>
    <phoneticPr fontId="2"/>
  </si>
  <si>
    <t>gBRCA2</t>
  </si>
  <si>
    <t>gBRCA2</t>
    <phoneticPr fontId="2"/>
  </si>
  <si>
    <t>gBRCA2検査方法</t>
    <rPh sb="6" eb="8">
      <t>ケンサ</t>
    </rPh>
    <rPh sb="8" eb="10">
      <t>ホウホウ</t>
    </rPh>
    <phoneticPr fontId="2"/>
  </si>
  <si>
    <t>HBsAg</t>
    <phoneticPr fontId="2"/>
  </si>
  <si>
    <t>HBs抗体</t>
    <phoneticPr fontId="2"/>
  </si>
  <si>
    <t>HCV抗体</t>
    <phoneticPr fontId="2"/>
  </si>
  <si>
    <t>不明or未検査</t>
    <rPh sb="0" eb="2">
      <t>フメイ</t>
    </rPh>
    <rPh sb="4" eb="7">
      <t>ミケンサ</t>
    </rPh>
    <phoneticPr fontId="2"/>
  </si>
  <si>
    <t>gBRCA1</t>
    <phoneticPr fontId="2"/>
  </si>
  <si>
    <t>BRAF遺伝子変異</t>
    <rPh sb="4" eb="9">
      <t>イデンシヘンイ</t>
    </rPh>
    <phoneticPr fontId="2"/>
  </si>
  <si>
    <t>BRAF遺伝子変異</t>
    <rPh sb="4" eb="7">
      <t>イデンシ</t>
    </rPh>
    <rPh sb="7" eb="9">
      <t>ヘンイ</t>
    </rPh>
    <phoneticPr fontId="2"/>
  </si>
  <si>
    <t>BRAF遺伝子変異検査方法</t>
    <rPh sb="4" eb="7">
      <t>イデンシ</t>
    </rPh>
    <rPh sb="7" eb="9">
      <t>ヘンイ</t>
    </rPh>
    <rPh sb="9" eb="11">
      <t>ケンサ</t>
    </rPh>
    <rPh sb="11" eb="13">
      <t>ホウホウ</t>
    </rPh>
    <phoneticPr fontId="2"/>
  </si>
  <si>
    <t>BRAF-type</t>
  </si>
  <si>
    <t>BRAF-type</t>
    <phoneticPr fontId="2"/>
  </si>
  <si>
    <t>コバス BRAF V600 変異検出キット</t>
    <rPh sb="14" eb="16">
      <t>ヘンイ</t>
    </rPh>
    <rPh sb="16" eb="18">
      <t>ケンシュツ</t>
    </rPh>
    <phoneticPr fontId="2"/>
  </si>
  <si>
    <t>F1 CDx</t>
    <phoneticPr fontId="2"/>
  </si>
  <si>
    <t>THxID BRAFキット</t>
    <phoneticPr fontId="2"/>
  </si>
  <si>
    <t>MEBGEN BRAF キット</t>
    <phoneticPr fontId="2"/>
  </si>
  <si>
    <t>V600E</t>
    <phoneticPr fontId="2"/>
  </si>
  <si>
    <t>V600K</t>
    <phoneticPr fontId="2"/>
  </si>
  <si>
    <t>がん種区分を「前立腺」と選んだ場合</t>
    <rPh sb="7" eb="10">
      <t>ゼンリツセン</t>
    </rPh>
    <phoneticPr fontId="2"/>
  </si>
  <si>
    <t>BRACAnalysis診断システム</t>
    <rPh sb="12" eb="14">
      <t>シンダン</t>
    </rPh>
    <phoneticPr fontId="2"/>
  </si>
  <si>
    <t>がん種区分を「卵巣/卵管」と選んだ場合</t>
    <rPh sb="7" eb="9">
      <t>ランソウ</t>
    </rPh>
    <rPh sb="10" eb="12">
      <t>ランカン</t>
    </rPh>
    <phoneticPr fontId="2"/>
  </si>
  <si>
    <t>相同組換え修復欠損</t>
    <rPh sb="0" eb="2">
      <t>ソウドウ</t>
    </rPh>
    <rPh sb="2" eb="4">
      <t>クミカ</t>
    </rPh>
    <rPh sb="5" eb="7">
      <t>シュウフク</t>
    </rPh>
    <rPh sb="7" eb="9">
      <t>ケッソン</t>
    </rPh>
    <phoneticPr fontId="2"/>
  </si>
  <si>
    <t>相同組換え修復欠損検査方法</t>
    <rPh sb="0" eb="2">
      <t>ソウドウ</t>
    </rPh>
    <rPh sb="2" eb="4">
      <t>クミカ</t>
    </rPh>
    <rPh sb="5" eb="7">
      <t>シュウフク</t>
    </rPh>
    <rPh sb="7" eb="9">
      <t>ケッソン</t>
    </rPh>
    <rPh sb="9" eb="11">
      <t>ケンサ</t>
    </rPh>
    <rPh sb="11" eb="13">
      <t>ホウホウ</t>
    </rPh>
    <phoneticPr fontId="2"/>
  </si>
  <si>
    <t>myChoice診断システム</t>
    <rPh sb="8" eb="10">
      <t>シンダン</t>
    </rPh>
    <phoneticPr fontId="2"/>
  </si>
  <si>
    <t>中止に至った有害事象名（日本語）</t>
    <rPh sb="0" eb="2">
      <t>チュウシ</t>
    </rPh>
    <rPh sb="3" eb="4">
      <t>イタ</t>
    </rPh>
    <rPh sb="6" eb="8">
      <t>ユウガイ</t>
    </rPh>
    <rPh sb="8" eb="10">
      <t>ジショウ</t>
    </rPh>
    <rPh sb="10" eb="11">
      <t>メイ</t>
    </rPh>
    <rPh sb="12" eb="15">
      <t>ニホンゴ</t>
    </rPh>
    <phoneticPr fontId="2"/>
  </si>
  <si>
    <t>最悪Grade</t>
    <rPh sb="0" eb="2">
      <t>サイアク</t>
    </rPh>
    <phoneticPr fontId="2"/>
  </si>
  <si>
    <t>増悪確認日</t>
    <rPh sb="0" eb="2">
      <t>ゾウアク</t>
    </rPh>
    <rPh sb="2" eb="4">
      <t>カクニン</t>
    </rPh>
    <rPh sb="4" eb="5">
      <t>ビ</t>
    </rPh>
    <phoneticPr fontId="2"/>
  </si>
  <si>
    <t>小児がん等</t>
    <rPh sb="0" eb="2">
      <t>ショウニ</t>
    </rPh>
    <rPh sb="4" eb="5">
      <t>ナド</t>
    </rPh>
    <phoneticPr fontId="2"/>
  </si>
  <si>
    <t>病理診断名</t>
    <rPh sb="0" eb="2">
      <t>ビョウリ</t>
    </rPh>
    <rPh sb="2" eb="4">
      <t>シンダン</t>
    </rPh>
    <rPh sb="4" eb="5">
      <t>メイ</t>
    </rPh>
    <phoneticPr fontId="2"/>
  </si>
  <si>
    <t>既知の遺伝性疾患の有無</t>
    <rPh sb="0" eb="2">
      <t>キチ</t>
    </rPh>
    <rPh sb="3" eb="6">
      <t>イデンセイ</t>
    </rPh>
    <rPh sb="6" eb="8">
      <t>シッカン</t>
    </rPh>
    <rPh sb="9" eb="11">
      <t>ウム</t>
    </rPh>
    <phoneticPr fontId="2"/>
  </si>
  <si>
    <t>固形がん</t>
    <rPh sb="0" eb="1">
      <t>コケイ</t>
    </rPh>
    <phoneticPr fontId="2"/>
  </si>
  <si>
    <t>NTRK1/2/3融合遺伝子</t>
    <phoneticPr fontId="2"/>
  </si>
  <si>
    <t>NTRK1/2/3融合遺伝子検査方法</t>
    <phoneticPr fontId="2"/>
  </si>
  <si>
    <t>マイクロサテライト不安定性</t>
    <phoneticPr fontId="2"/>
  </si>
  <si>
    <t>マイクロサテライト不安定性検査方法</t>
    <phoneticPr fontId="2"/>
  </si>
  <si>
    <t>ミスマッチ修復機能</t>
    <phoneticPr fontId="2"/>
  </si>
  <si>
    <t>ミスマッチ修復機能検査方法</t>
    <phoneticPr fontId="2"/>
  </si>
  <si>
    <t>腫瘍遺伝子変異量</t>
    <phoneticPr fontId="2"/>
  </si>
  <si>
    <t>腫瘍遺伝子変異量検査方法</t>
    <phoneticPr fontId="2"/>
  </si>
  <si>
    <t>HER2遺伝子増幅度</t>
    <phoneticPr fontId="2"/>
  </si>
  <si>
    <t>HER2遺伝子増幅度検査方法</t>
    <phoneticPr fontId="2"/>
  </si>
  <si>
    <t>HER2タンパク検査方法</t>
    <phoneticPr fontId="2"/>
  </si>
  <si>
    <t>RET融合遺伝子</t>
    <phoneticPr fontId="2"/>
  </si>
  <si>
    <t>RET融合遺伝子検査方法</t>
    <phoneticPr fontId="2"/>
  </si>
  <si>
    <t>RET遺伝子変異</t>
    <phoneticPr fontId="2"/>
  </si>
  <si>
    <t>RET遺伝子変異検査方法</t>
    <phoneticPr fontId="2"/>
  </si>
  <si>
    <t>MET遺伝子エクソン14スキッピング変異</t>
    <phoneticPr fontId="2"/>
  </si>
  <si>
    <t>MET遺伝子エクソン14スキッピング変異検査方法</t>
    <phoneticPr fontId="2"/>
  </si>
  <si>
    <t>KRAS G12C遺伝子変異</t>
    <phoneticPr fontId="2"/>
  </si>
  <si>
    <t>KRAS G12C遺伝子変異検査方法</t>
    <phoneticPr fontId="2"/>
  </si>
  <si>
    <t>PD-L1タンパク検査方法</t>
    <phoneticPr fontId="2"/>
  </si>
  <si>
    <t>ERBB2コピー数異常</t>
    <phoneticPr fontId="2"/>
  </si>
  <si>
    <t>ERBB2コピー数異常検査方法</t>
    <phoneticPr fontId="2"/>
  </si>
  <si>
    <t>BRAF(V600)検査方法</t>
    <phoneticPr fontId="2"/>
  </si>
  <si>
    <t>がん種区分を「胆道」と選んだ場合</t>
    <rPh sb="2" eb="3">
      <t>シュ</t>
    </rPh>
    <rPh sb="3" eb="5">
      <t>クブン</t>
    </rPh>
    <rPh sb="7" eb="9">
      <t>タンドウ</t>
    </rPh>
    <rPh sb="11" eb="12">
      <t>エラ</t>
    </rPh>
    <rPh sb="14" eb="16">
      <t>バアイ</t>
    </rPh>
    <phoneticPr fontId="2"/>
  </si>
  <si>
    <t>がん種区分を「前立腺」と選んだ場合</t>
    <rPh sb="2" eb="3">
      <t>シュ</t>
    </rPh>
    <rPh sb="3" eb="5">
      <t>クブン</t>
    </rPh>
    <rPh sb="7" eb="10">
      <t>ゼンリツセン</t>
    </rPh>
    <rPh sb="12" eb="13">
      <t>エラ</t>
    </rPh>
    <rPh sb="15" eb="17">
      <t>バアイ</t>
    </rPh>
    <phoneticPr fontId="2"/>
  </si>
  <si>
    <t>がん種区分を「卵巣/卵管」と選んだ場合</t>
    <rPh sb="2" eb="3">
      <t>シュ</t>
    </rPh>
    <rPh sb="3" eb="5">
      <t>クブン</t>
    </rPh>
    <rPh sb="7" eb="9">
      <t>ランソウ</t>
    </rPh>
    <rPh sb="10" eb="12">
      <t>ランカン</t>
    </rPh>
    <rPh sb="14" eb="15">
      <t>エラ</t>
    </rPh>
    <rPh sb="17" eb="19">
      <t>バアイ</t>
    </rPh>
    <phoneticPr fontId="2"/>
  </si>
  <si>
    <t>FGFR2融合遺伝子</t>
    <rPh sb="5" eb="10">
      <t>ユウゴウイデンシ</t>
    </rPh>
    <phoneticPr fontId="2"/>
  </si>
  <si>
    <t>FGFR2融合遺伝子検査方法</t>
    <rPh sb="5" eb="10">
      <t>ユウゴウイデンシ</t>
    </rPh>
    <rPh sb="10" eb="14">
      <t>ケンサホウホウ</t>
    </rPh>
    <phoneticPr fontId="2"/>
  </si>
  <si>
    <t>がん種区分を「膵臓」と選んだ場合</t>
    <rPh sb="2" eb="3">
      <t>シュ</t>
    </rPh>
    <rPh sb="3" eb="5">
      <t>クブン</t>
    </rPh>
    <rPh sb="7" eb="9">
      <t>スイゾウ</t>
    </rPh>
    <rPh sb="11" eb="12">
      <t>エラ</t>
    </rPh>
    <rPh sb="14" eb="16">
      <t>バアイ</t>
    </rPh>
    <phoneticPr fontId="2"/>
  </si>
  <si>
    <t>gBRCA2検査方法</t>
    <rPh sb="6" eb="10">
      <t>ケンサホウホウ</t>
    </rPh>
    <phoneticPr fontId="2"/>
  </si>
  <si>
    <t>（記述式）</t>
    <rPh sb="1" eb="3">
      <t>キジュツ</t>
    </rPh>
    <rPh sb="3" eb="4">
      <t>シキ</t>
    </rPh>
    <phoneticPr fontId="2"/>
  </si>
  <si>
    <t>（選択式）</t>
    <rPh sb="1" eb="4">
      <t>センタクシキ</t>
    </rPh>
    <phoneticPr fontId="2"/>
  </si>
  <si>
    <t>（選択式）複数選択可</t>
    <rPh sb="1" eb="4">
      <t>センタクシキ</t>
    </rPh>
    <rPh sb="5" eb="7">
      <t>フクスウ</t>
    </rPh>
    <rPh sb="7" eb="10">
      <t>センタクカ</t>
    </rPh>
    <phoneticPr fontId="2"/>
  </si>
  <si>
    <t>中止に至った有害事象名（日本語）</t>
    <rPh sb="0" eb="2">
      <t>チュウシ</t>
    </rPh>
    <rPh sb="3" eb="4">
      <t>イタ</t>
    </rPh>
    <rPh sb="6" eb="10">
      <t>ユウガイジショウ</t>
    </rPh>
    <rPh sb="10" eb="11">
      <t>メイ</t>
    </rPh>
    <rPh sb="12" eb="15">
      <t>ニホンゴ</t>
    </rPh>
    <phoneticPr fontId="2"/>
  </si>
  <si>
    <t>最悪Grade</t>
    <phoneticPr fontId="2"/>
  </si>
  <si>
    <t>HOPE OncoPanel</t>
    <phoneticPr fontId="2"/>
  </si>
  <si>
    <t>臨床診断名</t>
    <rPh sb="0" eb="2">
      <t>リンショウ</t>
    </rPh>
    <rPh sb="2" eb="5">
      <t>シンダンメイ</t>
    </rPh>
    <phoneticPr fontId="2"/>
  </si>
  <si>
    <t>臨床診断名</t>
    <rPh sb="0" eb="4">
      <t>リンショウシンダン</t>
    </rPh>
    <rPh sb="4" eb="5">
      <t>メイ</t>
    </rPh>
    <phoneticPr fontId="2"/>
  </si>
  <si>
    <t>がん種</t>
    <rPh sb="2" eb="3">
      <t>シュ</t>
    </rPh>
    <phoneticPr fontId="2"/>
  </si>
  <si>
    <t>がん種（その他の場合）</t>
    <rPh sb="2" eb="3">
      <t>シュ</t>
    </rPh>
    <rPh sb="6" eb="7">
      <t>タ</t>
    </rPh>
    <rPh sb="8" eb="10">
      <t>バアイ</t>
    </rPh>
    <phoneticPr fontId="2"/>
  </si>
  <si>
    <t>既知の遺伝性疾患名</t>
    <rPh sb="0" eb="2">
      <t>キチ</t>
    </rPh>
    <rPh sb="3" eb="6">
      <t>イデンセイ</t>
    </rPh>
    <rPh sb="6" eb="9">
      <t>シッカンメイ</t>
    </rPh>
    <phoneticPr fontId="2"/>
  </si>
  <si>
    <t>BAP1 Tumor Predisposition Synd</t>
    <phoneticPr fontId="2"/>
  </si>
  <si>
    <t>Birt-Hogg-Dube Syndrome(BHD)</t>
    <phoneticPr fontId="2"/>
  </si>
  <si>
    <t>Cancer Predisposition Synd</t>
    <phoneticPr fontId="2"/>
  </si>
  <si>
    <t>FAP</t>
    <phoneticPr fontId="2"/>
  </si>
  <si>
    <t>HBOC</t>
    <phoneticPr fontId="2"/>
  </si>
  <si>
    <t>HDGC</t>
    <phoneticPr fontId="2"/>
  </si>
  <si>
    <t>Hereditary Leiomyomatosis and Renal Cell Cancer(HLRCC)</t>
    <phoneticPr fontId="2"/>
  </si>
  <si>
    <t>Hereditary Papillary Renal Cancer(HPRC)</t>
    <phoneticPr fontId="2"/>
  </si>
  <si>
    <t>HPPS</t>
    <phoneticPr fontId="2"/>
  </si>
  <si>
    <t>Juvenile Polyposis</t>
    <phoneticPr fontId="2"/>
  </si>
  <si>
    <t>Loeys-Dietz</t>
    <phoneticPr fontId="2"/>
  </si>
  <si>
    <t>Lynch</t>
    <phoneticPr fontId="2"/>
  </si>
  <si>
    <t>Malignant Melanoma</t>
    <phoneticPr fontId="2"/>
  </si>
  <si>
    <t>MAP</t>
    <phoneticPr fontId="2"/>
  </si>
  <si>
    <t>Melanoma</t>
    <phoneticPr fontId="2"/>
  </si>
  <si>
    <t>Melanoma/Pancreatic Ca</t>
    <phoneticPr fontId="2"/>
  </si>
  <si>
    <t>MEN1</t>
    <phoneticPr fontId="2"/>
  </si>
  <si>
    <t>MEN2</t>
    <phoneticPr fontId="2"/>
  </si>
  <si>
    <t>MODY3</t>
    <phoneticPr fontId="2"/>
  </si>
  <si>
    <t>NF1</t>
    <phoneticPr fontId="2"/>
  </si>
  <si>
    <t>NF2</t>
    <phoneticPr fontId="2"/>
  </si>
  <si>
    <t>Peutz-Jeghers</t>
    <phoneticPr fontId="2"/>
  </si>
  <si>
    <t>Polymerase Proofreading-Associated Polyposis(PPAP)</t>
    <phoneticPr fontId="2"/>
  </si>
  <si>
    <t>PTEN Hamartoma</t>
    <phoneticPr fontId="2"/>
  </si>
  <si>
    <t>Retinoblastoma</t>
    <phoneticPr fontId="2"/>
  </si>
  <si>
    <t>Rhabdoid Tumor Oredisposition Synd</t>
    <phoneticPr fontId="2"/>
  </si>
  <si>
    <t>Inherited Bone Marrow Failure Synd</t>
    <phoneticPr fontId="2"/>
  </si>
  <si>
    <t>Pheochromocytoma</t>
    <phoneticPr fontId="2"/>
  </si>
  <si>
    <t>Li-Fraumeni</t>
    <phoneticPr fontId="2"/>
  </si>
  <si>
    <t>Tuberous Sclerosis CompleX</t>
    <phoneticPr fontId="2"/>
  </si>
  <si>
    <t>VHL</t>
    <phoneticPr fontId="2"/>
  </si>
  <si>
    <t>WT1-related Wilms</t>
    <phoneticPr fontId="2"/>
  </si>
  <si>
    <t>その他</t>
    <rPh sb="2" eb="3">
      <t>タ</t>
    </rPh>
    <phoneticPr fontId="2"/>
  </si>
  <si>
    <t>既知の遺伝性疾患名</t>
    <rPh sb="0" eb="2">
      <t>キチ</t>
    </rPh>
    <rPh sb="3" eb="8">
      <t>イデンセイシッカン</t>
    </rPh>
    <rPh sb="8" eb="9">
      <t>メイ</t>
    </rPh>
    <phoneticPr fontId="2"/>
  </si>
  <si>
    <t>既知の遺伝性疾患名（その他の場合）</t>
    <rPh sb="0" eb="2">
      <t>キチ</t>
    </rPh>
    <rPh sb="3" eb="8">
      <t>イデンセイシッカン</t>
    </rPh>
    <rPh sb="8" eb="9">
      <t>メイ</t>
    </rPh>
    <rPh sb="12" eb="13">
      <t>タ</t>
    </rPh>
    <rPh sb="14" eb="16">
      <t>バアイ</t>
    </rPh>
    <phoneticPr fontId="2"/>
  </si>
  <si>
    <t>がん種区分「唾液腺」と選んだ場合</t>
    <rPh sb="2" eb="3">
      <t>シュ</t>
    </rPh>
    <rPh sb="3" eb="5">
      <t>クブン</t>
    </rPh>
    <rPh sb="6" eb="9">
      <t>ダエキセン</t>
    </rPh>
    <rPh sb="11" eb="12">
      <t>エラ</t>
    </rPh>
    <rPh sb="14" eb="16">
      <t>バアイ</t>
    </rPh>
    <phoneticPr fontId="2"/>
  </si>
  <si>
    <t>がん種区分「甲状腺」と選んだ場合</t>
    <rPh sb="2" eb="3">
      <t>シュ</t>
    </rPh>
    <rPh sb="3" eb="5">
      <t>クブン</t>
    </rPh>
    <rPh sb="6" eb="9">
      <t>コウジョウセン</t>
    </rPh>
    <rPh sb="11" eb="12">
      <t>エラ</t>
    </rPh>
    <rPh sb="14" eb="16">
      <t>バアイ</t>
    </rPh>
    <phoneticPr fontId="2"/>
  </si>
  <si>
    <t>がん種区分「唾液腺」と選んだ場合</t>
    <rPh sb="2" eb="3">
      <t>シュ</t>
    </rPh>
    <phoneticPr fontId="2"/>
  </si>
  <si>
    <t>がん種区分「甲状腺」と選んだ場合</t>
    <rPh sb="2" eb="3">
      <t>シュ</t>
    </rPh>
    <phoneticPr fontId="2"/>
  </si>
  <si>
    <t>HER2遺伝子増幅（ISH法）検査方法</t>
    <rPh sb="4" eb="7">
      <t>イデンシ</t>
    </rPh>
    <rPh sb="7" eb="9">
      <t>ゾウフク</t>
    </rPh>
    <rPh sb="13" eb="14">
      <t>ホウ</t>
    </rPh>
    <rPh sb="15" eb="17">
      <t>ケンサ</t>
    </rPh>
    <rPh sb="17" eb="19">
      <t>ホウホウ</t>
    </rPh>
    <phoneticPr fontId="2"/>
  </si>
  <si>
    <t>HER2遺伝子増幅（ISH法）</t>
    <rPh sb="4" eb="7">
      <t>イデンシ</t>
    </rPh>
    <rPh sb="7" eb="9">
      <t>ゾウフク</t>
    </rPh>
    <rPh sb="13" eb="14">
      <t>ホウ</t>
    </rPh>
    <phoneticPr fontId="2"/>
  </si>
  <si>
    <t>BRAF(V600)検査方法</t>
    <rPh sb="10" eb="14">
      <t>ケンサホウホウ</t>
    </rPh>
    <phoneticPr fontId="2"/>
  </si>
  <si>
    <t>主治医所属病院</t>
    <rPh sb="0" eb="3">
      <t>シュジイ</t>
    </rPh>
    <rPh sb="3" eb="5">
      <t>ショゾク</t>
    </rPh>
    <rPh sb="5" eb="7">
      <t>ビョウイン</t>
    </rPh>
    <phoneticPr fontId="2"/>
  </si>
  <si>
    <t>患者氏名・主治医情報</t>
    <rPh sb="0" eb="2">
      <t>カンジャ</t>
    </rPh>
    <rPh sb="2" eb="4">
      <t>シメイ</t>
    </rPh>
    <rPh sb="5" eb="8">
      <t>シュジイ</t>
    </rPh>
    <rPh sb="8" eb="10">
      <t>ジョウホウ</t>
    </rPh>
    <phoneticPr fontId="2"/>
  </si>
  <si>
    <t>患者性別</t>
    <rPh sb="0" eb="2">
      <t>カンジャ</t>
    </rPh>
    <rPh sb="2" eb="4">
      <t>セイベツ</t>
    </rPh>
    <phoneticPr fontId="2"/>
  </si>
  <si>
    <t>患者生年月日</t>
    <rPh sb="0" eb="2">
      <t>カンジャ</t>
    </rPh>
    <rPh sb="2" eb="4">
      <t>セイネン</t>
    </rPh>
    <rPh sb="4" eb="6">
      <t>ガッピ</t>
    </rPh>
    <phoneticPr fontId="2"/>
  </si>
  <si>
    <t>C-CAT登録用紙の入力方法について</t>
    <rPh sb="5" eb="7">
      <t>トウロク</t>
    </rPh>
    <rPh sb="7" eb="9">
      <t>ヨウシ</t>
    </rPh>
    <rPh sb="10" eb="12">
      <t>ニュウリョク</t>
    </rPh>
    <rPh sb="12" eb="14">
      <t>ホウホウ</t>
    </rPh>
    <phoneticPr fontId="2"/>
  </si>
  <si>
    <t>①</t>
    <phoneticPr fontId="2"/>
  </si>
  <si>
    <t>以下5つのシートに入力してください。</t>
    <rPh sb="0" eb="2">
      <t>イカ</t>
    </rPh>
    <rPh sb="9" eb="11">
      <t>ニュウリョク</t>
    </rPh>
    <phoneticPr fontId="2"/>
  </si>
  <si>
    <t>入力が必要な項目は、背景が「ピンク色」の項目です。</t>
    <rPh sb="0" eb="2">
      <t>ニュウリョク</t>
    </rPh>
    <rPh sb="3" eb="5">
      <t>ヒツヨウ</t>
    </rPh>
    <rPh sb="6" eb="8">
      <t>コウモク</t>
    </rPh>
    <rPh sb="10" eb="12">
      <t>ハイケイ</t>
    </rPh>
    <rPh sb="17" eb="18">
      <t>イロ</t>
    </rPh>
    <rPh sb="20" eb="22">
      <t>コウモク</t>
    </rPh>
    <phoneticPr fontId="2"/>
  </si>
  <si>
    <t>入力項目は、自動的に「登録用紙」シートに反映します。</t>
    <rPh sb="0" eb="2">
      <t>ニュウリョク</t>
    </rPh>
    <rPh sb="2" eb="4">
      <t>コウモク</t>
    </rPh>
    <rPh sb="6" eb="9">
      <t>ジドウテキ</t>
    </rPh>
    <rPh sb="11" eb="13">
      <t>トウロク</t>
    </rPh>
    <rPh sb="13" eb="15">
      <t>ヨウシ</t>
    </rPh>
    <rPh sb="20" eb="22">
      <t>ハンエイ</t>
    </rPh>
    <phoneticPr fontId="2"/>
  </si>
  <si>
    <t>検体情報</t>
    <rPh sb="0" eb="2">
      <t>ケンタイ</t>
    </rPh>
    <rPh sb="2" eb="4">
      <t>ジョウホウ</t>
    </rPh>
    <phoneticPr fontId="2"/>
  </si>
  <si>
    <t>患者背景</t>
    <rPh sb="0" eb="2">
      <t>カンジャ</t>
    </rPh>
    <rPh sb="2" eb="4">
      <t>ハイケイ</t>
    </rPh>
    <phoneticPr fontId="2"/>
  </si>
  <si>
    <t>がん種情報</t>
    <rPh sb="2" eb="3">
      <t>シュ</t>
    </rPh>
    <rPh sb="3" eb="5">
      <t>ジョウホウ</t>
    </rPh>
    <phoneticPr fontId="2"/>
  </si>
  <si>
    <t>②</t>
    <phoneticPr fontId="2"/>
  </si>
  <si>
    <t>③</t>
    <phoneticPr fontId="2"/>
  </si>
  <si>
    <t>「登録用紙」とその他の必要書類とともにご提出ください。</t>
    <rPh sb="1" eb="3">
      <t>トウロク</t>
    </rPh>
    <rPh sb="3" eb="5">
      <t>ヨウシ</t>
    </rPh>
    <rPh sb="9" eb="10">
      <t>タ</t>
    </rPh>
    <rPh sb="11" eb="13">
      <t>ヒツヨウ</t>
    </rPh>
    <rPh sb="13" eb="15">
      <t>ショルイ</t>
    </rPh>
    <rPh sb="20" eb="22">
      <t>テイシュツ</t>
    </rPh>
    <phoneticPr fontId="2"/>
  </si>
  <si>
    <t>※記入不備の際は、お問い合わせする場合があります。ご了承ください。</t>
    <rPh sb="1" eb="3">
      <t>キニュウ</t>
    </rPh>
    <rPh sb="3" eb="5">
      <t>フビ</t>
    </rPh>
    <rPh sb="6" eb="7">
      <t>サイ</t>
    </rPh>
    <rPh sb="10" eb="11">
      <t>ト</t>
    </rPh>
    <rPh sb="12" eb="13">
      <t>ア</t>
    </rPh>
    <rPh sb="17" eb="19">
      <t>バアイ</t>
    </rPh>
    <rPh sb="26" eb="28">
      <t>リョウショウ</t>
    </rPh>
    <phoneticPr fontId="2"/>
  </si>
  <si>
    <r>
      <t>5つのシートに入力後、「登録用紙」シートに</t>
    </r>
    <r>
      <rPr>
        <u val="double"/>
        <sz val="11"/>
        <color rgb="FFFF0000"/>
        <rFont val="游ゴシック"/>
        <family val="3"/>
        <charset val="128"/>
        <scheme val="minor"/>
      </rPr>
      <t>エラー（背景色：赤色）がないことを確認の上、印刷</t>
    </r>
    <r>
      <rPr>
        <sz val="11"/>
        <color theme="1"/>
        <rFont val="游ゴシック"/>
        <family val="2"/>
        <charset val="128"/>
        <scheme val="minor"/>
      </rPr>
      <t>してください。</t>
    </r>
    <rPh sb="7" eb="9">
      <t>ニュウリョク</t>
    </rPh>
    <rPh sb="9" eb="10">
      <t>ゴ</t>
    </rPh>
    <rPh sb="12" eb="14">
      <t>トウロク</t>
    </rPh>
    <rPh sb="14" eb="16">
      <t>ヨウシ</t>
    </rPh>
    <rPh sb="25" eb="28">
      <t>ハイケイショク</t>
    </rPh>
    <rPh sb="29" eb="30">
      <t>アカ</t>
    </rPh>
    <rPh sb="30" eb="31">
      <t>イロ</t>
    </rPh>
    <rPh sb="38" eb="40">
      <t>カクニン</t>
    </rPh>
    <rPh sb="41" eb="42">
      <t>ウエ</t>
    </rPh>
    <rPh sb="43" eb="45">
      <t>インサツ</t>
    </rPh>
    <phoneticPr fontId="2"/>
  </si>
  <si>
    <t>【問い合わせ先】
市立岸和田市民病院　がんゲノム医療センター
TEL：072-445-1000（代表）　内線：2727</t>
    <rPh sb="1" eb="2">
      <t>ト</t>
    </rPh>
    <rPh sb="3" eb="4">
      <t>ア</t>
    </rPh>
    <rPh sb="6" eb="7">
      <t>サキ</t>
    </rPh>
    <phoneticPr fontId="2"/>
  </si>
  <si>
    <t>FGFR2融合遺伝子</t>
    <rPh sb="5" eb="7">
      <t>ユウゴウ</t>
    </rPh>
    <rPh sb="7" eb="10">
      <t>イデンシ</t>
    </rPh>
    <phoneticPr fontId="2"/>
  </si>
  <si>
    <t>FGFR2融合遺伝子検査方法</t>
    <rPh sb="5" eb="7">
      <t>ユウゴウ</t>
    </rPh>
    <rPh sb="7" eb="10">
      <t>イデンシ</t>
    </rPh>
    <rPh sb="10" eb="12">
      <t>ケンサ</t>
    </rPh>
    <rPh sb="12" eb="14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</si>
</sst>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u val="double"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10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medium">
        <color indexed="64"/>
      </right>
      <top style="thin">
        <color auto="1"/>
      </top>
      <bottom style="thick">
        <color indexed="64"/>
      </bottom>
      <diagonal/>
    </border>
    <border>
      <left style="medium">
        <color indexed="64"/>
      </left>
      <right/>
      <top style="thin">
        <color auto="1"/>
      </top>
      <bottom style="thick">
        <color indexed="64"/>
      </bottom>
      <diagonal/>
    </border>
    <border>
      <left/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auto="1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double">
        <color auto="1"/>
      </top>
      <bottom style="medium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>
      <alignment vertical="center"/>
    </xf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</cellStyleXfs>
  <cellXfs count="36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0" fontId="0" fillId="0" borderId="0" xfId="0" applyFill="1" applyAlignment="1">
      <alignment vertical="center"/>
    </xf>
    <xf numFmtId="0" fontId="0" fillId="0" borderId="5" xfId="0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0" xfId="0" quotePrefix="1" applyBorder="1" applyAlignment="1">
      <alignment vertical="center"/>
    </xf>
    <xf numFmtId="0" fontId="0" fillId="0" borderId="38" xfId="0" quotePrefix="1" applyBorder="1" applyAlignment="1">
      <alignment vertical="center"/>
    </xf>
    <xf numFmtId="0" fontId="0" fillId="0" borderId="38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6" borderId="1" xfId="0" quotePrefix="1" applyFill="1" applyBorder="1" applyAlignment="1">
      <alignment vertical="center"/>
    </xf>
    <xf numFmtId="0" fontId="8" fillId="0" borderId="0" xfId="0" applyFont="1" applyFill="1" applyAlignment="1">
      <alignment vertical="center" wrapText="1"/>
    </xf>
    <xf numFmtId="0" fontId="5" fillId="0" borderId="0" xfId="0" applyFont="1">
      <alignment vertical="center"/>
    </xf>
    <xf numFmtId="0" fontId="0" fillId="0" borderId="41" xfId="0" applyBorder="1" applyAlignment="1">
      <alignment horizontal="center" vertical="center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5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0" xfId="0" applyFill="1" applyBorder="1" applyAlignment="1" applyProtection="1">
      <alignment vertical="center"/>
      <protection locked="0"/>
    </xf>
    <xf numFmtId="0" fontId="0" fillId="4" borderId="8" xfId="0" applyFill="1" applyBorder="1" applyProtection="1">
      <alignment vertical="center"/>
      <protection locked="0"/>
    </xf>
    <xf numFmtId="0" fontId="0" fillId="4" borderId="9" xfId="0" applyFill="1" applyBorder="1" applyProtection="1">
      <alignment vertical="center"/>
      <protection locked="0"/>
    </xf>
    <xf numFmtId="0" fontId="0" fillId="4" borderId="10" xfId="0" applyFill="1" applyBorder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5" borderId="9" xfId="0" applyFill="1" applyBorder="1" applyProtection="1">
      <alignment vertical="center"/>
      <protection locked="0"/>
    </xf>
    <xf numFmtId="0" fontId="0" fillId="4" borderId="9" xfId="0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vertical="center" wrapText="1"/>
    </xf>
    <xf numFmtId="14" fontId="0" fillId="4" borderId="9" xfId="0" applyNumberFormat="1" applyFill="1" applyBorder="1" applyProtection="1">
      <alignment vertical="center"/>
      <protection locked="0"/>
    </xf>
    <xf numFmtId="0" fontId="0" fillId="0" borderId="3" xfId="0" applyBorder="1" applyAlignment="1">
      <alignment vertical="top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4" borderId="52" xfId="0" applyFill="1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0" borderId="1" xfId="0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4" borderId="5" xfId="0" applyFill="1" applyBorder="1" applyAlignment="1" applyProtection="1">
      <alignment vertical="center" wrapText="1"/>
      <protection locked="0"/>
    </xf>
    <xf numFmtId="0" fontId="0" fillId="0" borderId="7" xfId="0" applyFill="1" applyBorder="1" applyAlignment="1" applyProtection="1">
      <alignment vertical="center" wrapText="1"/>
      <protection locked="0"/>
    </xf>
    <xf numFmtId="0" fontId="0" fillId="4" borderId="53" xfId="0" applyFill="1" applyBorder="1" applyProtection="1">
      <alignment vertical="center"/>
      <protection locked="0"/>
    </xf>
    <xf numFmtId="14" fontId="0" fillId="4" borderId="8" xfId="0" applyNumberFormat="1" applyFill="1" applyBorder="1" applyProtection="1">
      <alignment vertical="center"/>
      <protection locked="0"/>
    </xf>
    <xf numFmtId="56" fontId="0" fillId="4" borderId="9" xfId="0" applyNumberFormat="1" applyFill="1" applyBorder="1" applyProtection="1">
      <alignment vertical="center"/>
      <protection locked="0"/>
    </xf>
    <xf numFmtId="14" fontId="0" fillId="4" borderId="1" xfId="0" applyNumberForma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Fill="1" applyBorder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4" borderId="52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vertical="center" shrinkToFit="1"/>
    </xf>
    <xf numFmtId="0" fontId="0" fillId="0" borderId="34" xfId="0" applyFill="1" applyBorder="1" applyAlignment="1">
      <alignment vertical="center" shrinkToFit="1"/>
    </xf>
    <xf numFmtId="14" fontId="0" fillId="4" borderId="74" xfId="0" applyNumberFormat="1" applyFill="1" applyBorder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quotePrefix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6" borderId="23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38" xfId="0" quotePrefix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38" xfId="0" quotePrefix="1" applyBorder="1" applyAlignment="1">
      <alignment vertical="top"/>
    </xf>
    <xf numFmtId="0" fontId="0" fillId="0" borderId="0" xfId="0" quotePrefix="1" applyBorder="1" applyAlignment="1">
      <alignment vertical="top"/>
    </xf>
    <xf numFmtId="0" fontId="8" fillId="0" borderId="0" xfId="0" applyFont="1" applyFill="1" applyAlignment="1">
      <alignment vertical="center"/>
    </xf>
    <xf numFmtId="0" fontId="0" fillId="0" borderId="15" xfId="0" applyBorder="1" applyAlignment="1">
      <alignment vertical="center"/>
    </xf>
    <xf numFmtId="0" fontId="0" fillId="0" borderId="105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4" borderId="4" xfId="0" applyFill="1" applyBorder="1" applyAlignment="1" applyProtection="1">
      <alignment vertical="center"/>
      <protection locked="0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0" borderId="49" xfId="0" applyBorder="1" applyAlignment="1">
      <alignment vertical="center" wrapText="1"/>
    </xf>
    <xf numFmtId="0" fontId="0" fillId="0" borderId="82" xfId="0" applyBorder="1" applyAlignment="1">
      <alignment vertical="center" wrapText="1"/>
    </xf>
    <xf numFmtId="0" fontId="0" fillId="0" borderId="107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14" fontId="0" fillId="3" borderId="5" xfId="0" applyNumberFormat="1" applyFill="1" applyBorder="1" applyAlignment="1" applyProtection="1">
      <alignment horizontal="left" vertical="center"/>
      <protection locked="0"/>
    </xf>
    <xf numFmtId="14" fontId="0" fillId="3" borderId="6" xfId="0" applyNumberFormat="1" applyFill="1" applyBorder="1" applyAlignment="1" applyProtection="1">
      <alignment horizontal="left" vertical="center"/>
      <protection locked="0"/>
    </xf>
    <xf numFmtId="14" fontId="0" fillId="3" borderId="7" xfId="0" applyNumberFormat="1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0" fillId="4" borderId="5" xfId="0" applyFill="1" applyBorder="1" applyAlignment="1" applyProtection="1">
      <alignment vertical="center"/>
      <protection locked="0"/>
    </xf>
    <xf numFmtId="0" fontId="0" fillId="4" borderId="6" xfId="0" applyFill="1" applyBorder="1" applyAlignment="1" applyProtection="1">
      <alignment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vertical="center"/>
    </xf>
    <xf numFmtId="0" fontId="0" fillId="3" borderId="5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0" fillId="6" borderId="5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8" fillId="6" borderId="15" xfId="0" applyFont="1" applyFill="1" applyBorder="1" applyAlignment="1">
      <alignment vertical="center"/>
    </xf>
    <xf numFmtId="0" fontId="8" fillId="7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8" fillId="6" borderId="15" xfId="0" quotePrefix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4" borderId="11" xfId="0" applyFill="1" applyBorder="1" applyAlignment="1" applyProtection="1">
      <alignment vertical="center"/>
      <protection locked="0"/>
    </xf>
    <xf numFmtId="0" fontId="0" fillId="4" borderId="56" xfId="0" applyFill="1" applyBorder="1" applyAlignment="1" applyProtection="1">
      <alignment vertical="center"/>
      <protection locked="0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4" borderId="12" xfId="0" applyFill="1" applyBorder="1" applyAlignment="1" applyProtection="1">
      <alignment vertical="center"/>
      <protection locked="0"/>
    </xf>
    <xf numFmtId="0" fontId="0" fillId="4" borderId="46" xfId="0" applyFill="1" applyBorder="1" applyAlignment="1" applyProtection="1">
      <alignment vertical="center"/>
      <protection locked="0"/>
    </xf>
    <xf numFmtId="14" fontId="0" fillId="3" borderId="5" xfId="0" applyNumberFormat="1" applyFill="1" applyBorder="1" applyAlignment="1" applyProtection="1">
      <alignment vertical="center" wrapText="1"/>
      <protection locked="0"/>
    </xf>
    <xf numFmtId="14" fontId="0" fillId="3" borderId="7" xfId="0" applyNumberFormat="1" applyFill="1" applyBorder="1" applyAlignment="1" applyProtection="1">
      <alignment vertical="center" wrapText="1"/>
      <protection locked="0"/>
    </xf>
    <xf numFmtId="0" fontId="0" fillId="6" borderId="1" xfId="0" applyFill="1" applyBorder="1" applyAlignment="1">
      <alignment vertical="center"/>
    </xf>
    <xf numFmtId="0" fontId="5" fillId="6" borderId="1" xfId="0" quotePrefix="1" applyFont="1" applyFill="1" applyBorder="1" applyAlignment="1">
      <alignment vertical="center" wrapText="1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>
      <alignment vertical="center"/>
    </xf>
    <xf numFmtId="0" fontId="8" fillId="0" borderId="0" xfId="0" applyFont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4" borderId="10" xfId="0" applyFill="1" applyBorder="1" applyAlignment="1" applyProtection="1">
      <alignment vertical="center"/>
      <protection locked="0"/>
    </xf>
    <xf numFmtId="0" fontId="0" fillId="4" borderId="73" xfId="0" applyFill="1" applyBorder="1" applyAlignment="1" applyProtection="1">
      <alignment vertical="center"/>
      <protection locked="0"/>
    </xf>
    <xf numFmtId="0" fontId="0" fillId="4" borderId="50" xfId="0" applyFill="1" applyBorder="1" applyAlignment="1" applyProtection="1">
      <alignment vertical="center"/>
      <protection locked="0"/>
    </xf>
    <xf numFmtId="0" fontId="0" fillId="3" borderId="48" xfId="0" applyFill="1" applyBorder="1" applyProtection="1">
      <alignment vertical="center"/>
      <protection locked="0"/>
    </xf>
    <xf numFmtId="0" fontId="0" fillId="3" borderId="55" xfId="0" applyFill="1" applyBorder="1" applyProtection="1">
      <alignment vertical="center"/>
      <protection locked="0"/>
    </xf>
    <xf numFmtId="0" fontId="0" fillId="4" borderId="13" xfId="0" applyFill="1" applyBorder="1" applyProtection="1">
      <alignment vertical="center"/>
      <protection locked="0"/>
    </xf>
    <xf numFmtId="0" fontId="0" fillId="4" borderId="57" xfId="0" applyFill="1" applyBorder="1" applyProtection="1">
      <alignment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0" fillId="3" borderId="16" xfId="0" applyFill="1" applyBorder="1" applyAlignment="1" applyProtection="1">
      <alignment vertical="center"/>
      <protection locked="0"/>
    </xf>
    <xf numFmtId="9" fontId="0" fillId="4" borderId="1" xfId="13" applyFont="1" applyFill="1" applyBorder="1" applyAlignment="1" applyProtection="1">
      <alignment horizontal="left" vertical="center"/>
      <protection locked="0"/>
    </xf>
    <xf numFmtId="0" fontId="0" fillId="0" borderId="1" xfId="0" quotePrefix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vertical="center"/>
    </xf>
    <xf numFmtId="0" fontId="5" fillId="6" borderId="5" xfId="0" quotePrefix="1" applyFont="1" applyFill="1" applyBorder="1" applyAlignment="1">
      <alignment vertical="center"/>
    </xf>
    <xf numFmtId="0" fontId="5" fillId="6" borderId="7" xfId="0" quotePrefix="1" applyFont="1" applyFill="1" applyBorder="1" applyAlignment="1">
      <alignment vertic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46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14" xfId="0" quotePrefix="1" applyBorder="1" applyAlignment="1">
      <alignment vertical="center"/>
    </xf>
    <xf numFmtId="0" fontId="0" fillId="0" borderId="51" xfId="0" quotePrefix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5" fillId="6" borderId="7" xfId="0" applyFont="1" applyFill="1" applyBorder="1" applyAlignment="1">
      <alignment vertical="center"/>
    </xf>
    <xf numFmtId="0" fontId="0" fillId="2" borderId="9" xfId="0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0" fontId="0" fillId="2" borderId="46" xfId="0" applyFill="1" applyBorder="1" applyAlignment="1">
      <alignment vertical="center" shrinkToFit="1"/>
    </xf>
    <xf numFmtId="0" fontId="0" fillId="2" borderId="13" xfId="0" applyFill="1" applyBorder="1" applyAlignment="1">
      <alignment vertical="center" shrinkToFit="1"/>
    </xf>
    <xf numFmtId="0" fontId="0" fillId="2" borderId="42" xfId="0" applyFill="1" applyBorder="1" applyAlignment="1">
      <alignment vertical="center" shrinkToFit="1"/>
    </xf>
    <xf numFmtId="0" fontId="0" fillId="2" borderId="57" xfId="0" applyFill="1" applyBorder="1" applyAlignment="1">
      <alignment vertical="center" shrinkToFit="1"/>
    </xf>
    <xf numFmtId="0" fontId="0" fillId="0" borderId="24" xfId="0" applyBorder="1" applyAlignment="1">
      <alignment vertical="center"/>
    </xf>
    <xf numFmtId="0" fontId="0" fillId="0" borderId="5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2" borderId="25" xfId="0" applyFill="1" applyBorder="1" applyAlignment="1">
      <alignment vertical="center" shrinkToFit="1"/>
    </xf>
    <xf numFmtId="14" fontId="0" fillId="2" borderId="79" xfId="0" applyNumberFormat="1" applyFill="1" applyBorder="1" applyAlignment="1">
      <alignment vertical="center" shrinkToFit="1"/>
    </xf>
    <xf numFmtId="14" fontId="0" fillId="2" borderId="80" xfId="0" applyNumberFormat="1" applyFill="1" applyBorder="1" applyAlignment="1">
      <alignment vertical="center" shrinkToFit="1"/>
    </xf>
    <xf numFmtId="14" fontId="0" fillId="2" borderId="81" xfId="0" applyNumberFormat="1" applyFill="1" applyBorder="1" applyAlignment="1">
      <alignment vertical="center" shrinkToFit="1"/>
    </xf>
    <xf numFmtId="14" fontId="0" fillId="2" borderId="88" xfId="0" applyNumberFormat="1" applyFill="1" applyBorder="1" applyAlignment="1">
      <alignment vertical="center" shrinkToFit="1"/>
    </xf>
    <xf numFmtId="0" fontId="0" fillId="2" borderId="47" xfId="0" applyFill="1" applyBorder="1" applyAlignment="1">
      <alignment vertical="center" shrinkToFit="1"/>
    </xf>
    <xf numFmtId="0" fontId="0" fillId="2" borderId="66" xfId="0" applyFill="1" applyBorder="1" applyAlignment="1">
      <alignment vertical="center" shrinkToFit="1"/>
    </xf>
    <xf numFmtId="0" fontId="0" fillId="2" borderId="64" xfId="0" applyFill="1" applyBorder="1" applyAlignment="1">
      <alignment vertical="center" shrinkToFit="1"/>
    </xf>
    <xf numFmtId="0" fontId="0" fillId="2" borderId="65" xfId="0" applyFill="1" applyBorder="1" applyAlignment="1">
      <alignment vertical="center" shrinkToFit="1"/>
    </xf>
    <xf numFmtId="0" fontId="0" fillId="2" borderId="67" xfId="0" applyFill="1" applyBorder="1" applyAlignment="1">
      <alignment vertical="center" shrinkToFit="1"/>
    </xf>
    <xf numFmtId="0" fontId="0" fillId="2" borderId="43" xfId="0" applyFill="1" applyBorder="1" applyAlignment="1">
      <alignment vertical="center" shrinkToFit="1"/>
    </xf>
    <xf numFmtId="14" fontId="0" fillId="2" borderId="11" xfId="0" applyNumberFormat="1" applyFill="1" applyBorder="1" applyAlignment="1">
      <alignment vertical="center" shrinkToFit="1"/>
    </xf>
    <xf numFmtId="14" fontId="0" fillId="2" borderId="44" xfId="0" applyNumberFormat="1" applyFill="1" applyBorder="1" applyAlignment="1">
      <alignment vertical="center" shrinkToFit="1"/>
    </xf>
    <xf numFmtId="14" fontId="0" fillId="2" borderId="56" xfId="0" applyNumberFormat="1" applyFill="1" applyBorder="1" applyAlignment="1">
      <alignment vertical="center" shrinkToFit="1"/>
    </xf>
    <xf numFmtId="14" fontId="0" fillId="2" borderId="61" xfId="0" applyNumberFormat="1" applyFill="1" applyBorder="1" applyAlignment="1">
      <alignment vertical="center" shrinkToFit="1"/>
    </xf>
    <xf numFmtId="0" fontId="0" fillId="2" borderId="69" xfId="0" applyFill="1" applyBorder="1" applyAlignment="1">
      <alignment vertical="center" shrinkToFit="1"/>
    </xf>
    <xf numFmtId="0" fontId="0" fillId="2" borderId="70" xfId="0" applyFill="1" applyBorder="1" applyAlignment="1">
      <alignment vertical="center" shrinkToFit="1"/>
    </xf>
    <xf numFmtId="0" fontId="0" fillId="2" borderId="72" xfId="0" applyFill="1" applyBorder="1" applyAlignment="1">
      <alignment vertical="center" shrinkToFit="1"/>
    </xf>
    <xf numFmtId="0" fontId="0" fillId="2" borderId="71" xfId="0" applyFill="1" applyBorder="1" applyAlignment="1">
      <alignment vertical="center" shrinkToFit="1"/>
    </xf>
    <xf numFmtId="0" fontId="0" fillId="6" borderId="8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0" borderId="5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14" fontId="0" fillId="2" borderId="9" xfId="0" applyNumberFormat="1" applyFill="1" applyBorder="1" applyAlignment="1">
      <alignment vertical="center" shrinkToFit="1"/>
    </xf>
    <xf numFmtId="14" fontId="0" fillId="2" borderId="12" xfId="0" applyNumberFormat="1" applyFill="1" applyBorder="1" applyAlignment="1">
      <alignment vertical="center" shrinkToFit="1"/>
    </xf>
    <xf numFmtId="14" fontId="0" fillId="2" borderId="6" xfId="0" applyNumberFormat="1" applyFill="1" applyBorder="1" applyAlignment="1">
      <alignment vertical="center" shrinkToFit="1"/>
    </xf>
    <xf numFmtId="14" fontId="0" fillId="2" borderId="46" xfId="0" applyNumberFormat="1" applyFill="1" applyBorder="1" applyAlignment="1">
      <alignment vertical="center" shrinkToFit="1"/>
    </xf>
    <xf numFmtId="14" fontId="0" fillId="2" borderId="47" xfId="0" applyNumberFormat="1" applyFill="1" applyBorder="1" applyAlignment="1">
      <alignment vertical="center" shrinkToFit="1"/>
    </xf>
    <xf numFmtId="0" fontId="0" fillId="6" borderId="29" xfId="0" applyFill="1" applyBorder="1" applyAlignment="1">
      <alignment vertical="center"/>
    </xf>
    <xf numFmtId="0" fontId="0" fillId="6" borderId="30" xfId="0" applyFill="1" applyBorder="1" applyAlignment="1">
      <alignment vertical="center"/>
    </xf>
    <xf numFmtId="0" fontId="0" fillId="6" borderId="31" xfId="0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2" borderId="1" xfId="0" applyFill="1" applyBorder="1" applyAlignment="1">
      <alignment vertical="center" shrinkToFit="1"/>
    </xf>
    <xf numFmtId="0" fontId="0" fillId="2" borderId="23" xfId="0" applyFill="1" applyBorder="1" applyAlignment="1">
      <alignment vertical="center" shrinkToFit="1"/>
    </xf>
    <xf numFmtId="0" fontId="0" fillId="2" borderId="5" xfId="0" applyFill="1" applyBorder="1" applyAlignment="1">
      <alignment vertical="center" shrinkToFit="1"/>
    </xf>
    <xf numFmtId="0" fontId="0" fillId="6" borderId="29" xfId="0" quotePrefix="1" applyFill="1" applyBorder="1" applyAlignment="1">
      <alignment vertical="center"/>
    </xf>
    <xf numFmtId="0" fontId="0" fillId="6" borderId="30" xfId="0" quotePrefix="1" applyFill="1" applyBorder="1" applyAlignment="1">
      <alignment vertical="center"/>
    </xf>
    <xf numFmtId="0" fontId="0" fillId="6" borderId="31" xfId="0" quotePrefix="1" applyFill="1" applyBorder="1" applyAlignment="1">
      <alignment vertical="center"/>
    </xf>
    <xf numFmtId="0" fontId="0" fillId="0" borderId="2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97" xfId="0" applyBorder="1" applyAlignment="1">
      <alignment vertical="center" wrapText="1"/>
    </xf>
    <xf numFmtId="0" fontId="0" fillId="0" borderId="98" xfId="0" applyBorder="1" applyAlignment="1">
      <alignment vertical="center" wrapText="1"/>
    </xf>
    <xf numFmtId="14" fontId="0" fillId="0" borderId="92" xfId="0" applyNumberFormat="1" applyFill="1" applyBorder="1" applyAlignment="1">
      <alignment horizontal="left" vertical="center" shrinkToFit="1"/>
    </xf>
    <xf numFmtId="14" fontId="0" fillId="0" borderId="75" xfId="0" applyNumberFormat="1" applyFill="1" applyBorder="1" applyAlignment="1">
      <alignment horizontal="left" vertical="center" shrinkToFit="1"/>
    </xf>
    <xf numFmtId="14" fontId="0" fillId="0" borderId="93" xfId="0" applyNumberFormat="1" applyFill="1" applyBorder="1" applyAlignment="1">
      <alignment horizontal="left" vertical="center" shrinkToFit="1"/>
    </xf>
    <xf numFmtId="14" fontId="0" fillId="0" borderId="1" xfId="0" applyNumberFormat="1" applyFill="1" applyBorder="1" applyAlignment="1">
      <alignment horizontal="left" vertical="center" shrinkToFit="1"/>
    </xf>
    <xf numFmtId="14" fontId="0" fillId="0" borderId="23" xfId="0" applyNumberFormat="1" applyFill="1" applyBorder="1" applyAlignment="1">
      <alignment horizontal="left" vertical="center" shrinkToFit="1"/>
    </xf>
    <xf numFmtId="14" fontId="0" fillId="0" borderId="1" xfId="0" applyNumberFormat="1" applyBorder="1" applyAlignment="1">
      <alignment horizontal="left" vertical="center" shrinkToFit="1"/>
    </xf>
    <xf numFmtId="14" fontId="0" fillId="0" borderId="23" xfId="0" applyNumberFormat="1" applyBorder="1" applyAlignment="1">
      <alignment horizontal="left" vertical="center" shrinkToFit="1"/>
    </xf>
    <xf numFmtId="0" fontId="0" fillId="2" borderId="7" xfId="0" applyFill="1" applyBorder="1" applyAlignment="1">
      <alignment vertical="center" shrinkToFit="1"/>
    </xf>
    <xf numFmtId="0" fontId="0" fillId="2" borderId="85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68" xfId="0" applyFill="1" applyBorder="1" applyAlignment="1">
      <alignment vertical="center" shrinkToFit="1"/>
    </xf>
    <xf numFmtId="0" fontId="0" fillId="2" borderId="86" xfId="0" applyFill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6" borderId="24" xfId="0" quotePrefix="1" applyFill="1" applyBorder="1" applyAlignment="1">
      <alignment vertical="center"/>
    </xf>
    <xf numFmtId="0" fontId="0" fillId="6" borderId="1" xfId="0" quotePrefix="1" applyFill="1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4" xfId="0" applyBorder="1" applyAlignment="1">
      <alignment vertical="center" shrinkToFit="1"/>
    </xf>
    <xf numFmtId="0" fontId="0" fillId="6" borderId="45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23" xfId="0" applyFill="1" applyBorder="1" applyAlignment="1">
      <alignment vertical="center"/>
    </xf>
    <xf numFmtId="0" fontId="0" fillId="0" borderId="98" xfId="0" applyBorder="1" applyAlignment="1">
      <alignment vertical="center" shrinkToFit="1"/>
    </xf>
    <xf numFmtId="0" fontId="0" fillId="0" borderId="99" xfId="0" applyBorder="1" applyAlignment="1">
      <alignment vertical="center" shrinkToFit="1"/>
    </xf>
    <xf numFmtId="0" fontId="0" fillId="0" borderId="98" xfId="0" applyBorder="1" applyAlignment="1">
      <alignment horizontal="center" vertical="center"/>
    </xf>
    <xf numFmtId="0" fontId="0" fillId="0" borderId="98" xfId="0" applyBorder="1" applyAlignment="1">
      <alignment horizontal="center" vertical="center" wrapText="1"/>
    </xf>
    <xf numFmtId="14" fontId="0" fillId="0" borderId="98" xfId="0" applyNumberFormat="1" applyBorder="1" applyAlignment="1">
      <alignment horizontal="center" vertical="center" shrinkToFit="1"/>
    </xf>
    <xf numFmtId="14" fontId="0" fillId="0" borderId="99" xfId="0" applyNumberFormat="1" applyBorder="1" applyAlignment="1">
      <alignment horizontal="center" vertical="center" shrinkToFi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2" borderId="18" xfId="0" applyFill="1" applyBorder="1" applyAlignment="1">
      <alignment vertical="center" shrinkToFit="1"/>
    </xf>
    <xf numFmtId="0" fontId="0" fillId="2" borderId="91" xfId="0" applyFill="1" applyBorder="1" applyAlignment="1">
      <alignment vertical="center" shrinkToFit="1"/>
    </xf>
    <xf numFmtId="0" fontId="0" fillId="6" borderId="16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2" borderId="3" xfId="0" applyFill="1" applyBorder="1" applyAlignment="1">
      <alignment vertical="center" shrinkToFit="1"/>
    </xf>
    <xf numFmtId="0" fontId="0" fillId="2" borderId="17" xfId="0" applyFill="1" applyBorder="1" applyAlignment="1">
      <alignment vertical="center" shrinkToFit="1"/>
    </xf>
    <xf numFmtId="0" fontId="0" fillId="6" borderId="1" xfId="0" applyFill="1" applyBorder="1" applyAlignment="1">
      <alignment vertical="center" shrinkToFit="1"/>
    </xf>
    <xf numFmtId="0" fontId="0" fillId="6" borderId="23" xfId="0" applyFill="1" applyBorder="1" applyAlignment="1">
      <alignment vertical="center" shrinkToFit="1"/>
    </xf>
    <xf numFmtId="0" fontId="0" fillId="6" borderId="41" xfId="0" applyFill="1" applyBorder="1" applyAlignment="1">
      <alignment horizontal="center" vertical="center"/>
    </xf>
    <xf numFmtId="0" fontId="0" fillId="6" borderId="76" xfId="0" applyFill="1" applyBorder="1" applyAlignment="1">
      <alignment vertical="center"/>
    </xf>
    <xf numFmtId="0" fontId="0" fillId="6" borderId="77" xfId="0" applyFill="1" applyBorder="1" applyAlignment="1">
      <alignment vertical="center"/>
    </xf>
    <xf numFmtId="0" fontId="0" fillId="6" borderId="78" xfId="0" applyFill="1" applyBorder="1" applyAlignment="1">
      <alignment vertical="center"/>
    </xf>
    <xf numFmtId="0" fontId="0" fillId="6" borderId="23" xfId="0" quotePrefix="1" applyFill="1" applyBorder="1" applyAlignment="1">
      <alignment vertical="center"/>
    </xf>
    <xf numFmtId="0" fontId="0" fillId="0" borderId="9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2" borderId="49" xfId="0" applyFill="1" applyBorder="1" applyAlignment="1">
      <alignment vertical="center" shrinkToFit="1"/>
    </xf>
    <xf numFmtId="0" fontId="0" fillId="2" borderId="82" xfId="0" applyFill="1" applyBorder="1" applyAlignment="1">
      <alignment vertical="center" shrinkToFit="1"/>
    </xf>
    <xf numFmtId="0" fontId="0" fillId="2" borderId="83" xfId="0" applyFill="1" applyBorder="1" applyAlignment="1">
      <alignment vertical="center" shrinkToFit="1"/>
    </xf>
    <xf numFmtId="0" fontId="0" fillId="2" borderId="52" xfId="0" applyFill="1" applyBorder="1" applyAlignment="1">
      <alignment vertical="center" shrinkToFit="1"/>
    </xf>
    <xf numFmtId="0" fontId="0" fillId="2" borderId="84" xfId="0" applyFill="1" applyBorder="1" applyAlignment="1">
      <alignment vertical="center" shrinkToFit="1"/>
    </xf>
    <xf numFmtId="0" fontId="0" fillId="2" borderId="27" xfId="0" applyFill="1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38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101" xfId="0" quotePrefix="1" applyBorder="1" applyAlignment="1">
      <alignment vertical="center"/>
    </xf>
    <xf numFmtId="0" fontId="0" fillId="0" borderId="15" xfId="0" quotePrefix="1" applyBorder="1" applyAlignment="1">
      <alignment vertical="center"/>
    </xf>
    <xf numFmtId="0" fontId="0" fillId="2" borderId="73" xfId="0" applyFill="1" applyBorder="1" applyAlignment="1">
      <alignment vertical="center" shrinkToFit="1"/>
    </xf>
    <xf numFmtId="0" fontId="0" fillId="2" borderId="50" xfId="0" applyFill="1" applyBorder="1" applyAlignment="1">
      <alignment vertical="center" shrinkToFit="1"/>
    </xf>
    <xf numFmtId="0" fontId="12" fillId="5" borderId="0" xfId="0" applyFont="1" applyFill="1" applyAlignment="1">
      <alignment horizontal="center" vertical="center"/>
    </xf>
    <xf numFmtId="0" fontId="0" fillId="0" borderId="32" xfId="0" applyBorder="1" applyAlignment="1">
      <alignment vertical="center" wrapText="1"/>
    </xf>
    <xf numFmtId="0" fontId="0" fillId="2" borderId="33" xfId="0" applyFill="1" applyBorder="1" applyAlignment="1">
      <alignment vertical="center" shrinkToFit="1"/>
    </xf>
    <xf numFmtId="0" fontId="0" fillId="2" borderId="21" xfId="0" applyFill="1" applyBorder="1" applyAlignment="1">
      <alignment vertical="center" shrinkToFit="1"/>
    </xf>
    <xf numFmtId="0" fontId="0" fillId="2" borderId="44" xfId="0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0" fontId="0" fillId="2" borderId="40" xfId="0" applyFill="1" applyBorder="1" applyAlignment="1">
      <alignment vertical="center" shrinkToFit="1"/>
    </xf>
    <xf numFmtId="0" fontId="0" fillId="2" borderId="63" xfId="0" applyFill="1" applyBorder="1" applyAlignment="1">
      <alignment vertical="center" shrinkToFit="1"/>
    </xf>
    <xf numFmtId="0" fontId="0" fillId="0" borderId="101" xfId="0" applyBorder="1" applyAlignment="1">
      <alignment vertical="center" wrapText="1"/>
    </xf>
    <xf numFmtId="0" fontId="0" fillId="0" borderId="58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9" fontId="0" fillId="2" borderId="1" xfId="13" applyFont="1" applyFill="1" applyBorder="1" applyAlignment="1">
      <alignment horizontal="left" vertical="center" shrinkToFit="1"/>
    </xf>
    <xf numFmtId="0" fontId="0" fillId="6" borderId="106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0" fillId="0" borderId="100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2" xfId="0" applyBorder="1" applyAlignment="1">
      <alignment vertical="center" wrapText="1"/>
    </xf>
    <xf numFmtId="0" fontId="0" fillId="0" borderId="87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0" fillId="0" borderId="102" xfId="0" applyBorder="1" applyAlignment="1">
      <alignment vertical="top" wrapText="1"/>
    </xf>
    <xf numFmtId="0" fontId="0" fillId="0" borderId="103" xfId="0" applyBorder="1" applyAlignment="1">
      <alignment vertical="top" wrapText="1"/>
    </xf>
    <xf numFmtId="0" fontId="0" fillId="0" borderId="104" xfId="0" applyBorder="1" applyAlignment="1">
      <alignment vertical="top" wrapText="1"/>
    </xf>
    <xf numFmtId="0" fontId="0" fillId="2" borderId="89" xfId="0" applyFill="1" applyBorder="1" applyAlignment="1">
      <alignment vertical="center" shrinkToFit="1"/>
    </xf>
    <xf numFmtId="0" fontId="0" fillId="2" borderId="90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22" xfId="0" applyFill="1" applyBorder="1" applyAlignment="1">
      <alignment vertical="center" shrinkToFit="1"/>
    </xf>
    <xf numFmtId="0" fontId="0" fillId="6" borderId="24" xfId="0" applyFill="1" applyBorder="1" applyAlignment="1">
      <alignment vertical="center"/>
    </xf>
    <xf numFmtId="0" fontId="0" fillId="0" borderId="62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0" fillId="0" borderId="99" xfId="0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0" borderId="63" xfId="0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95" xfId="0" applyBorder="1" applyAlignment="1">
      <alignment vertical="center" wrapText="1"/>
    </xf>
    <xf numFmtId="0" fontId="0" fillId="0" borderId="75" xfId="0" applyBorder="1" applyAlignment="1">
      <alignment vertical="center" wrapText="1"/>
    </xf>
    <xf numFmtId="0" fontId="0" fillId="0" borderId="96" xfId="0" applyBorder="1" applyAlignment="1">
      <alignment vertical="center" wrapText="1"/>
    </xf>
    <xf numFmtId="14" fontId="0" fillId="2" borderId="27" xfId="0" applyNumberFormat="1" applyFill="1" applyBorder="1" applyAlignment="1">
      <alignment horizontal="left" vertical="center" shrinkToFit="1"/>
    </xf>
    <xf numFmtId="14" fontId="0" fillId="2" borderId="28" xfId="0" applyNumberFormat="1" applyFill="1" applyBorder="1" applyAlignment="1">
      <alignment horizontal="left" vertical="center" shrinkToFit="1"/>
    </xf>
    <xf numFmtId="0" fontId="0" fillId="6" borderId="29" xfId="0" quotePrefix="1" applyFill="1" applyBorder="1" applyAlignment="1">
      <alignment vertical="center" wrapText="1"/>
    </xf>
    <xf numFmtId="0" fontId="0" fillId="6" borderId="30" xfId="0" quotePrefix="1" applyFill="1" applyBorder="1" applyAlignment="1">
      <alignment vertical="center" wrapText="1"/>
    </xf>
    <xf numFmtId="0" fontId="0" fillId="6" borderId="31" xfId="0" quotePrefix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shrinkToFit="1"/>
    </xf>
    <xf numFmtId="0" fontId="0" fillId="2" borderId="23" xfId="0" applyFill="1" applyBorder="1" applyAlignment="1">
      <alignment horizontal="left" vertical="center" shrinkToFit="1"/>
    </xf>
    <xf numFmtId="0" fontId="0" fillId="0" borderId="23" xfId="0" applyBorder="1" applyAlignment="1">
      <alignment vertical="center" wrapText="1"/>
    </xf>
  </cellXfs>
  <cellStyles count="14">
    <cellStyle name="パーセント" xfId="13" builtinId="5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標準" xfId="0" builtinId="0"/>
    <cellStyle name="標準 11" xfId="4" xr:uid="{00000000-0005-0000-0000-000005000000}"/>
    <cellStyle name="標準 2" xfId="1" xr:uid="{00000000-0005-0000-0000-000006000000}"/>
    <cellStyle name="標準 2 2" xfId="3" xr:uid="{00000000-0005-0000-0000-000007000000}"/>
    <cellStyle name="標準 4" xfId="2" xr:uid="{00000000-0005-0000-0000-000008000000}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</cellStyles>
  <dxfs count="39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99FF"/>
      <color rgb="FFFFCCFF"/>
      <color rgb="FFFFFFCC"/>
      <color rgb="FFCCFFFF"/>
      <color rgb="FFFF99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165652</xdr:colOff>
      <xdr:row>2</xdr:row>
      <xdr:rowOff>107673</xdr:rowOff>
    </xdr:from>
    <xdr:to>
      <xdr:col>24</xdr:col>
      <xdr:colOff>157370</xdr:colOff>
      <xdr:row>2</xdr:row>
      <xdr:rowOff>256760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30348" y="107673"/>
          <a:ext cx="472109" cy="14908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4DF1-6C36-4745-8F98-4447EE7DF137}">
  <sheetPr>
    <tabColor rgb="FFFFCCFF"/>
    <pageSetUpPr fitToPage="1"/>
  </sheetPr>
  <dimension ref="A1:N22"/>
  <sheetViews>
    <sheetView showGridLines="0" tabSelected="1" workbookViewId="0">
      <selection sqref="A1:N1"/>
    </sheetView>
  </sheetViews>
  <sheetFormatPr defaultRowHeight="18.75" x14ac:dyDescent="0.4"/>
  <cols>
    <col min="1" max="1" width="3.125" customWidth="1"/>
    <col min="2" max="2" width="3.375" bestFit="1" customWidth="1"/>
    <col min="3" max="3" width="2" customWidth="1"/>
  </cols>
  <sheetData>
    <row r="1" spans="1:14" ht="25.5" x14ac:dyDescent="0.4">
      <c r="A1" s="90" t="s">
        <v>747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3" spans="1:14" x14ac:dyDescent="0.4">
      <c r="B3" t="s">
        <v>748</v>
      </c>
      <c r="C3" t="s">
        <v>749</v>
      </c>
    </row>
    <row r="4" spans="1:14" x14ac:dyDescent="0.4">
      <c r="C4" s="89" t="s">
        <v>750</v>
      </c>
    </row>
    <row r="5" spans="1:14" x14ac:dyDescent="0.4">
      <c r="C5" t="s">
        <v>751</v>
      </c>
    </row>
    <row r="6" spans="1:14" x14ac:dyDescent="0.4">
      <c r="D6" t="s">
        <v>5</v>
      </c>
    </row>
    <row r="7" spans="1:14" x14ac:dyDescent="0.4">
      <c r="D7" t="s">
        <v>752</v>
      </c>
    </row>
    <row r="8" spans="1:14" x14ac:dyDescent="0.4">
      <c r="D8" t="s">
        <v>753</v>
      </c>
    </row>
    <row r="9" spans="1:14" x14ac:dyDescent="0.4">
      <c r="D9" t="s">
        <v>754</v>
      </c>
    </row>
    <row r="10" spans="1:14" x14ac:dyDescent="0.4">
      <c r="D10" t="s">
        <v>262</v>
      </c>
    </row>
    <row r="12" spans="1:14" x14ac:dyDescent="0.4">
      <c r="B12" t="s">
        <v>755</v>
      </c>
      <c r="C12" t="s">
        <v>759</v>
      </c>
    </row>
    <row r="14" spans="1:14" x14ac:dyDescent="0.4">
      <c r="B14" t="s">
        <v>756</v>
      </c>
      <c r="C14" s="10" t="s">
        <v>757</v>
      </c>
    </row>
    <row r="16" spans="1:14" x14ac:dyDescent="0.4">
      <c r="B16" s="10" t="s">
        <v>758</v>
      </c>
    </row>
    <row r="20" spans="9:13" ht="18.75" customHeight="1" x14ac:dyDescent="0.4">
      <c r="I20" s="91" t="s">
        <v>760</v>
      </c>
      <c r="J20" s="92"/>
      <c r="K20" s="92"/>
      <c r="L20" s="92"/>
      <c r="M20" s="93"/>
    </row>
    <row r="21" spans="9:13" x14ac:dyDescent="0.4">
      <c r="I21" s="94"/>
      <c r="J21" s="95"/>
      <c r="K21" s="95"/>
      <c r="L21" s="95"/>
      <c r="M21" s="96"/>
    </row>
    <row r="22" spans="9:13" x14ac:dyDescent="0.4">
      <c r="I22" s="97"/>
      <c r="J22" s="98"/>
      <c r="K22" s="98"/>
      <c r="L22" s="98"/>
      <c r="M22" s="99"/>
    </row>
  </sheetData>
  <sheetProtection password="C04E" sheet="1" objects="1" scenarios="1"/>
  <mergeCells count="2">
    <mergeCell ref="A1:N1"/>
    <mergeCell ref="I20:M22"/>
  </mergeCells>
  <phoneticPr fontId="2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18513-7CE7-447F-89BA-7CC027F62247}">
  <sheetPr>
    <tabColor rgb="FFFFFF00"/>
  </sheetPr>
  <dimension ref="A1:G19"/>
  <sheetViews>
    <sheetView workbookViewId="0">
      <selection sqref="A1:E1"/>
    </sheetView>
  </sheetViews>
  <sheetFormatPr defaultRowHeight="18.75" x14ac:dyDescent="0.4"/>
  <cols>
    <col min="1" max="1" width="35.625" style="2" customWidth="1"/>
    <col min="2" max="2" width="7.125" style="2" bestFit="1" customWidth="1"/>
    <col min="3" max="3" width="16.875" style="2" customWidth="1"/>
    <col min="4" max="4" width="7.125" style="2" bestFit="1" customWidth="1"/>
    <col min="5" max="5" width="17" style="2" customWidth="1"/>
    <col min="6" max="6" width="11" style="2" bestFit="1" customWidth="1"/>
    <col min="7" max="13" width="5.625" style="2" customWidth="1"/>
    <col min="14" max="16384" width="9" style="2"/>
  </cols>
  <sheetData>
    <row r="1" spans="1:7" s="14" customFormat="1" ht="18.75" customHeight="1" x14ac:dyDescent="0.4">
      <c r="A1" s="119" t="s">
        <v>420</v>
      </c>
      <c r="B1" s="119"/>
      <c r="C1" s="119"/>
      <c r="D1" s="119"/>
      <c r="E1" s="119"/>
      <c r="F1" s="25"/>
    </row>
    <row r="2" spans="1:7" s="14" customFormat="1" ht="18.75" customHeight="1" x14ac:dyDescent="0.4">
      <c r="A2" s="120" t="s">
        <v>419</v>
      </c>
      <c r="B2" s="120"/>
      <c r="C2" s="120"/>
      <c r="D2" s="120"/>
      <c r="E2" s="120"/>
      <c r="F2" s="25"/>
    </row>
    <row r="3" spans="1:7" s="14" customFormat="1" x14ac:dyDescent="0.4">
      <c r="F3" s="11"/>
    </row>
    <row r="4" spans="1:7" x14ac:dyDescent="0.4">
      <c r="A4" s="118" t="s">
        <v>5</v>
      </c>
      <c r="B4" s="118"/>
      <c r="C4" s="118"/>
      <c r="D4" s="118"/>
      <c r="E4" s="118"/>
      <c r="F4" s="84"/>
    </row>
    <row r="5" spans="1:7" x14ac:dyDescent="0.4">
      <c r="A5" s="23" t="s">
        <v>1</v>
      </c>
      <c r="B5" s="115" t="s">
        <v>4</v>
      </c>
      <c r="C5" s="116"/>
      <c r="D5" s="116"/>
      <c r="E5" s="117"/>
    </row>
    <row r="6" spans="1:7" x14ac:dyDescent="0.4">
      <c r="A6" s="111" t="s">
        <v>744</v>
      </c>
      <c r="B6" s="111"/>
      <c r="C6" s="111"/>
      <c r="D6" s="111"/>
      <c r="E6" s="111"/>
    </row>
    <row r="7" spans="1:7" x14ac:dyDescent="0.4">
      <c r="A7" s="8"/>
      <c r="B7" s="8" t="s">
        <v>6</v>
      </c>
      <c r="C7" s="28"/>
      <c r="D7" s="8" t="s">
        <v>7</v>
      </c>
      <c r="E7" s="29"/>
      <c r="F7" s="2" t="s">
        <v>274</v>
      </c>
    </row>
    <row r="8" spans="1:7" x14ac:dyDescent="0.4">
      <c r="A8" s="8" t="s">
        <v>8</v>
      </c>
      <c r="B8" s="103"/>
      <c r="C8" s="104"/>
      <c r="D8" s="104"/>
      <c r="E8" s="105"/>
      <c r="F8" s="2" t="s">
        <v>274</v>
      </c>
    </row>
    <row r="9" spans="1:7" x14ac:dyDescent="0.4">
      <c r="A9" s="8" t="s">
        <v>743</v>
      </c>
      <c r="B9" s="112"/>
      <c r="C9" s="113"/>
      <c r="D9" s="113"/>
      <c r="E9" s="114"/>
      <c r="F9" s="2" t="s">
        <v>274</v>
      </c>
    </row>
    <row r="10" spans="1:7" x14ac:dyDescent="0.4">
      <c r="A10" s="8" t="s">
        <v>211</v>
      </c>
      <c r="B10" s="103"/>
      <c r="C10" s="104"/>
      <c r="D10" s="104"/>
      <c r="E10" s="105"/>
      <c r="F10" s="2" t="s">
        <v>274</v>
      </c>
    </row>
    <row r="11" spans="1:7" x14ac:dyDescent="0.4">
      <c r="A11" s="8" t="s">
        <v>9</v>
      </c>
      <c r="B11" s="103"/>
      <c r="C11" s="104"/>
      <c r="D11" s="104"/>
      <c r="E11" s="105"/>
      <c r="F11" s="2" t="s">
        <v>274</v>
      </c>
    </row>
    <row r="12" spans="1:7" x14ac:dyDescent="0.4">
      <c r="A12" s="8" t="s">
        <v>745</v>
      </c>
      <c r="B12" s="103"/>
      <c r="C12" s="104"/>
      <c r="D12" s="104"/>
      <c r="E12" s="105"/>
      <c r="F12" s="2" t="s">
        <v>275</v>
      </c>
    </row>
    <row r="13" spans="1:7" x14ac:dyDescent="0.4">
      <c r="A13" s="8" t="s">
        <v>746</v>
      </c>
      <c r="B13" s="100"/>
      <c r="C13" s="101"/>
      <c r="D13" s="101"/>
      <c r="E13" s="102"/>
      <c r="F13" s="2" t="s">
        <v>274</v>
      </c>
    </row>
    <row r="14" spans="1:7" x14ac:dyDescent="0.4">
      <c r="A14" s="8" t="s">
        <v>11</v>
      </c>
      <c r="B14" s="103"/>
      <c r="C14" s="104"/>
      <c r="D14" s="104"/>
      <c r="E14" s="105"/>
      <c r="F14" s="2" t="s">
        <v>275</v>
      </c>
    </row>
    <row r="15" spans="1:7" x14ac:dyDescent="0.4">
      <c r="A15" s="111" t="s">
        <v>276</v>
      </c>
      <c r="B15" s="111"/>
      <c r="C15" s="110"/>
      <c r="D15" s="110"/>
      <c r="E15" s="110"/>
      <c r="F15" s="2" t="s">
        <v>274</v>
      </c>
    </row>
    <row r="16" spans="1:7" x14ac:dyDescent="0.4">
      <c r="A16" s="8" t="s">
        <v>280</v>
      </c>
      <c r="B16" s="106"/>
      <c r="C16" s="107"/>
      <c r="D16" s="107"/>
      <c r="E16" s="108"/>
      <c r="F16" s="2" t="s">
        <v>275</v>
      </c>
      <c r="G16" s="9" t="s">
        <v>273</v>
      </c>
    </row>
    <row r="17" spans="1:7" s="14" customFormat="1" x14ac:dyDescent="0.4">
      <c r="A17" s="57" t="s">
        <v>472</v>
      </c>
      <c r="B17" s="103"/>
      <c r="C17" s="104"/>
      <c r="D17" s="104"/>
      <c r="E17" s="105"/>
      <c r="F17" s="14" t="s">
        <v>275</v>
      </c>
      <c r="G17" s="58"/>
    </row>
    <row r="18" spans="1:7" x14ac:dyDescent="0.4">
      <c r="A18" s="8" t="s">
        <v>213</v>
      </c>
      <c r="B18" s="103"/>
      <c r="C18" s="104"/>
      <c r="D18" s="104"/>
      <c r="E18" s="105"/>
      <c r="F18" s="2" t="s">
        <v>275</v>
      </c>
      <c r="G18" s="9" t="s">
        <v>284</v>
      </c>
    </row>
    <row r="19" spans="1:7" x14ac:dyDescent="0.4">
      <c r="A19" s="7" t="s">
        <v>279</v>
      </c>
      <c r="B19" s="109"/>
      <c r="C19" s="109"/>
      <c r="D19" s="109"/>
      <c r="E19" s="109"/>
      <c r="F19" s="2" t="s">
        <v>274</v>
      </c>
      <c r="G19" s="9" t="s">
        <v>272</v>
      </c>
    </row>
  </sheetData>
  <sheetProtection password="C04E" sheet="1" objects="1" scenarios="1"/>
  <mergeCells count="18">
    <mergeCell ref="A6:E6"/>
    <mergeCell ref="B5:E5"/>
    <mergeCell ref="A4:E4"/>
    <mergeCell ref="A1:E1"/>
    <mergeCell ref="A2:E2"/>
    <mergeCell ref="B8:E8"/>
    <mergeCell ref="B9:E9"/>
    <mergeCell ref="B10:E10"/>
    <mergeCell ref="B11:E11"/>
    <mergeCell ref="B12:E12"/>
    <mergeCell ref="B13:E13"/>
    <mergeCell ref="B14:E14"/>
    <mergeCell ref="B16:E16"/>
    <mergeCell ref="B18:E18"/>
    <mergeCell ref="B19:E19"/>
    <mergeCell ref="B17:E17"/>
    <mergeCell ref="C15:E15"/>
    <mergeCell ref="A15:B15"/>
  </mergeCells>
  <phoneticPr fontId="2"/>
  <conditionalFormatting sqref="C7">
    <cfRule type="expression" dxfId="390" priority="22">
      <formula>C7&lt;&gt;""</formula>
    </cfRule>
  </conditionalFormatting>
  <conditionalFormatting sqref="B8">
    <cfRule type="expression" dxfId="389" priority="20">
      <formula>AND(B8&lt;&gt;"",B8&lt;&gt;"@PATIENTNAME")</formula>
    </cfRule>
  </conditionalFormatting>
  <conditionalFormatting sqref="B10">
    <cfRule type="expression" dxfId="388" priority="17">
      <formula>B10&lt;&gt;""</formula>
    </cfRule>
  </conditionalFormatting>
  <conditionalFormatting sqref="B11">
    <cfRule type="expression" dxfId="387" priority="16">
      <formula>B11&lt;&gt;""</formula>
    </cfRule>
  </conditionalFormatting>
  <conditionalFormatting sqref="B12">
    <cfRule type="expression" dxfId="386" priority="15">
      <formula>AND(B12&lt;&gt;"",B12&lt;&gt;"@PATIENTSEXN")</formula>
    </cfRule>
  </conditionalFormatting>
  <conditionalFormatting sqref="B14">
    <cfRule type="expression" dxfId="385" priority="13">
      <formula>B14&lt;&gt;""</formula>
    </cfRule>
  </conditionalFormatting>
  <conditionalFormatting sqref="B18:E18">
    <cfRule type="expression" dxfId="384" priority="12">
      <formula>B18&lt;&gt;""</formula>
    </cfRule>
  </conditionalFormatting>
  <conditionalFormatting sqref="B9">
    <cfRule type="expression" dxfId="383" priority="11">
      <formula>AND(B9&lt;&gt;"",B9&lt;&gt;"@PATIENTID")</formula>
    </cfRule>
  </conditionalFormatting>
  <conditionalFormatting sqref="B13">
    <cfRule type="expression" dxfId="382" priority="10">
      <formula>AND(B13&lt;&gt;"",B13&lt;&gt;"@PATIENTBIRTH")</formula>
    </cfRule>
  </conditionalFormatting>
  <conditionalFormatting sqref="C15:E15">
    <cfRule type="expression" dxfId="381" priority="8">
      <formula>$C$15&lt;&gt;""</formula>
    </cfRule>
    <cfRule type="expression" dxfId="380" priority="9">
      <formula>$B$14="あり"</formula>
    </cfRule>
  </conditionalFormatting>
  <conditionalFormatting sqref="B16">
    <cfRule type="expression" dxfId="379" priority="6">
      <formula>$B$16&lt;&gt;""</formula>
    </cfRule>
    <cfRule type="expression" dxfId="378" priority="7">
      <formula>$B$14="あり"</formula>
    </cfRule>
  </conditionalFormatting>
  <conditionalFormatting sqref="B19:E19">
    <cfRule type="expression" dxfId="377" priority="4">
      <formula>$B$19&lt;&gt;""</formula>
    </cfRule>
    <cfRule type="expression" dxfId="376" priority="5">
      <formula>$B$18="その他"</formula>
    </cfRule>
  </conditionalFormatting>
  <conditionalFormatting sqref="C21:C26">
    <cfRule type="expression" priority="3">
      <formula>$B$18="乳"</formula>
    </cfRule>
  </conditionalFormatting>
  <conditionalFormatting sqref="E7">
    <cfRule type="expression" dxfId="375" priority="2">
      <formula>E7&lt;&gt;""</formula>
    </cfRule>
  </conditionalFormatting>
  <conditionalFormatting sqref="B17">
    <cfRule type="expression" dxfId="374" priority="1">
      <formula>B17&lt;&gt;""</formula>
    </cfRule>
  </conditionalFormatting>
  <dataValidations count="5">
    <dataValidation type="list" allowBlank="1" showInputMessage="1" showErrorMessage="1" sqref="B12:E12" xr:uid="{AB39E270-F6F1-4FF5-A6F9-DFF1E7825931}">
      <formula1>性別</formula1>
    </dataValidation>
    <dataValidation type="list" allowBlank="1" showInputMessage="1" showErrorMessage="1" sqref="B14:E14" xr:uid="{EC5F84BE-AF97-483C-926A-FD70B3CD37B1}">
      <formula1>パネル登録有無</formula1>
    </dataValidation>
    <dataValidation type="list" allowBlank="1" showInputMessage="1" showErrorMessage="1" sqref="C16:E16 B16" xr:uid="{D0BE82B6-6CCC-4527-8EE2-FF435C224F67}">
      <formula1>症例関係区分</formula1>
    </dataValidation>
    <dataValidation type="list" allowBlank="1" showInputMessage="1" showErrorMessage="1" sqref="B18:E18" xr:uid="{F2BE6DE6-918F-44BE-9FAF-24283E3C4C72}">
      <formula1>がん種区分</formula1>
    </dataValidation>
    <dataValidation type="list" allowBlank="1" showInputMessage="1" showErrorMessage="1" sqref="B17" xr:uid="{4EC7D712-87A0-4367-8350-51DB24F80703}">
      <formula1>小児がん等</formula1>
    </dataValidation>
  </dataValidation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175AC-E173-4E02-9DC3-BE0AF95063F7}">
  <sheetPr>
    <tabColor rgb="FFFFFF00"/>
  </sheetPr>
  <dimension ref="A1:M19"/>
  <sheetViews>
    <sheetView workbookViewId="0">
      <selection sqref="A1:B1"/>
    </sheetView>
  </sheetViews>
  <sheetFormatPr defaultRowHeight="18.75" x14ac:dyDescent="0.4"/>
  <cols>
    <col min="1" max="1" width="37.625" customWidth="1"/>
    <col min="2" max="2" width="48.25" customWidth="1"/>
    <col min="3" max="3" width="11" bestFit="1" customWidth="1"/>
  </cols>
  <sheetData>
    <row r="1" spans="1:13" ht="18.75" customHeight="1" x14ac:dyDescent="0.4">
      <c r="A1" s="119" t="s">
        <v>421</v>
      </c>
      <c r="B1" s="119"/>
      <c r="C1" s="25"/>
    </row>
    <row r="2" spans="1:13" ht="18.75" customHeight="1" x14ac:dyDescent="0.4">
      <c r="A2" s="120" t="s">
        <v>419</v>
      </c>
      <c r="B2" s="120"/>
      <c r="C2" s="25"/>
    </row>
    <row r="4" spans="1:13" s="2" customFormat="1" x14ac:dyDescent="0.4">
      <c r="A4" s="121" t="s">
        <v>214</v>
      </c>
      <c r="B4" s="121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14" customFormat="1" x14ac:dyDescent="0.4">
      <c r="A5" s="23" t="s">
        <v>1</v>
      </c>
      <c r="B5" s="24" t="s">
        <v>422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s="2" customFormat="1" ht="18.75" customHeight="1" x14ac:dyDescent="0.4">
      <c r="A6" s="7" t="s">
        <v>12</v>
      </c>
      <c r="B6" s="30"/>
      <c r="C6" s="2" t="s">
        <v>275</v>
      </c>
    </row>
    <row r="7" spans="1:13" s="2" customFormat="1" ht="18.75" customHeight="1" x14ac:dyDescent="0.4">
      <c r="A7" s="7" t="s">
        <v>278</v>
      </c>
      <c r="B7" s="31"/>
      <c r="C7" s="2" t="s">
        <v>274</v>
      </c>
    </row>
    <row r="8" spans="1:13" s="2" customFormat="1" ht="18.75" customHeight="1" x14ac:dyDescent="0.4">
      <c r="A8" s="7" t="s">
        <v>56</v>
      </c>
      <c r="B8" s="30"/>
      <c r="C8" s="2" t="s">
        <v>275</v>
      </c>
    </row>
    <row r="9" spans="1:13" s="14" customFormat="1" ht="18.75" customHeight="1" x14ac:dyDescent="0.4">
      <c r="A9" s="48" t="s">
        <v>462</v>
      </c>
      <c r="B9" s="31"/>
      <c r="C9" s="14" t="s">
        <v>274</v>
      </c>
      <c r="D9" s="49" t="s">
        <v>467</v>
      </c>
    </row>
    <row r="10" spans="1:13" s="2" customFormat="1" ht="18.75" customHeight="1" x14ac:dyDescent="0.4">
      <c r="A10" s="7" t="s">
        <v>277</v>
      </c>
      <c r="B10" s="30" t="str">
        <f>IF(OR(B6="FoundationOne CDx",B6="FoundationOne CDx（組織不良からの再提出)",B6="GenMineTOP",B6="造血器腫瘍遺伝子パネル"),"組織",IF(OR(B6="FoundationOne liquid CDx",B6="FoundationOne liquid CDx（組織不良からの再提出)",B6="G360CDx"),"血液",IF(B6="NCC OncoPanel","組織+血液","")))</f>
        <v/>
      </c>
      <c r="C10" s="2" t="s">
        <v>275</v>
      </c>
    </row>
    <row r="11" spans="1:13" s="2" customFormat="1" ht="18.75" customHeight="1" x14ac:dyDescent="0.4">
      <c r="A11" s="7" t="s">
        <v>463</v>
      </c>
      <c r="B11" s="31"/>
      <c r="C11" s="2" t="s">
        <v>275</v>
      </c>
    </row>
    <row r="12" spans="1:13" s="2" customFormat="1" ht="18.75" customHeight="1" x14ac:dyDescent="0.4">
      <c r="A12" s="7" t="s">
        <v>281</v>
      </c>
      <c r="B12" s="31"/>
      <c r="C12" s="2" t="s">
        <v>274</v>
      </c>
    </row>
    <row r="13" spans="1:13" s="2" customFormat="1" x14ac:dyDescent="0.4">
      <c r="A13" s="7" t="s">
        <v>464</v>
      </c>
      <c r="B13" s="31"/>
      <c r="C13" s="2" t="s">
        <v>275</v>
      </c>
    </row>
    <row r="14" spans="1:13" s="2" customFormat="1" x14ac:dyDescent="0.4">
      <c r="A14" s="7" t="s">
        <v>282</v>
      </c>
      <c r="B14" s="31"/>
      <c r="C14" s="2" t="s">
        <v>274</v>
      </c>
    </row>
    <row r="15" spans="1:13" s="2" customFormat="1" ht="18.75" customHeight="1" x14ac:dyDescent="0.4">
      <c r="A15" s="7" t="s">
        <v>465</v>
      </c>
      <c r="B15" s="31"/>
      <c r="C15" s="2" t="s">
        <v>275</v>
      </c>
    </row>
    <row r="16" spans="1:13" s="2" customFormat="1" ht="18.75" customHeight="1" x14ac:dyDescent="0.4">
      <c r="A16" s="7" t="s">
        <v>466</v>
      </c>
      <c r="B16" s="31"/>
      <c r="C16" s="2" t="s">
        <v>275</v>
      </c>
      <c r="D16" s="9" t="s">
        <v>285</v>
      </c>
    </row>
    <row r="17" spans="1:6" s="2" customFormat="1" ht="18.75" customHeight="1" x14ac:dyDescent="0.4">
      <c r="A17" s="7" t="s">
        <v>283</v>
      </c>
      <c r="B17" s="31"/>
      <c r="C17" s="2" t="s">
        <v>274</v>
      </c>
    </row>
    <row r="18" spans="1:6" s="14" customFormat="1" ht="18.75" customHeight="1" x14ac:dyDescent="0.4">
      <c r="A18" s="59" t="s">
        <v>477</v>
      </c>
      <c r="B18" s="30"/>
      <c r="C18" t="s">
        <v>304</v>
      </c>
    </row>
    <row r="19" spans="1:6" s="2" customFormat="1" ht="18.75" customHeight="1" x14ac:dyDescent="0.4">
      <c r="A19" s="7" t="s">
        <v>216</v>
      </c>
      <c r="B19" s="55"/>
      <c r="C19" s="2" t="s">
        <v>274</v>
      </c>
      <c r="D19" s="13"/>
      <c r="E19" s="3"/>
      <c r="F19" s="3"/>
    </row>
  </sheetData>
  <sheetProtection password="C04E" sheet="1" objects="1" scenarios="1"/>
  <mergeCells count="3">
    <mergeCell ref="A1:B1"/>
    <mergeCell ref="A2:B2"/>
    <mergeCell ref="A4:B4"/>
  </mergeCells>
  <phoneticPr fontId="2"/>
  <conditionalFormatting sqref="B7">
    <cfRule type="expression" dxfId="373" priority="23">
      <formula>$B$6="その他"</formula>
    </cfRule>
  </conditionalFormatting>
  <conditionalFormatting sqref="B12">
    <cfRule type="expression" dxfId="372" priority="19">
      <formula>$B$11="その他"</formula>
    </cfRule>
  </conditionalFormatting>
  <conditionalFormatting sqref="B14">
    <cfRule type="expression" dxfId="371" priority="18">
      <formula>$B$13="その他"</formula>
    </cfRule>
  </conditionalFormatting>
  <conditionalFormatting sqref="B17">
    <cfRule type="expression" dxfId="370" priority="17">
      <formula>$B$16="その他"</formula>
    </cfRule>
  </conditionalFormatting>
  <conditionalFormatting sqref="B19 B6:B17">
    <cfRule type="expression" dxfId="369" priority="1">
      <formula>B6&lt;&gt;""</formula>
    </cfRule>
  </conditionalFormatting>
  <conditionalFormatting sqref="B19">
    <cfRule type="expression" dxfId="368" priority="5">
      <formula>OR($B$10="組織+血液",$B$10="血液")</formula>
    </cfRule>
  </conditionalFormatting>
  <conditionalFormatting sqref="B15:B16 B11 B13">
    <cfRule type="expression" dxfId="367" priority="6">
      <formula>AND($B$10&lt;&gt;"血液",$B$10&lt;&gt;"")</formula>
    </cfRule>
  </conditionalFormatting>
  <conditionalFormatting sqref="B9">
    <cfRule type="expression" dxfId="366" priority="4">
      <formula>$B$8="あり"</formula>
    </cfRule>
  </conditionalFormatting>
  <conditionalFormatting sqref="B18">
    <cfRule type="expression" dxfId="365" priority="2">
      <formula>B18&lt;&gt;""</formula>
    </cfRule>
  </conditionalFormatting>
  <dataValidations count="9">
    <dataValidation type="list" allowBlank="1" showInputMessage="1" showErrorMessage="1" sqref="B6" xr:uid="{ED7AE7E9-6E09-4D9B-8A3A-81F66252C442}">
      <formula1>検査種別</formula1>
    </dataValidation>
    <dataValidation type="list" allowBlank="1" showInputMessage="1" showErrorMessage="1" sqref="B8" xr:uid="{86C62F2F-9A1F-42FE-A3E9-76B316DFD554}">
      <formula1>移植歴</formula1>
    </dataValidation>
    <dataValidation type="list" errorStyle="warning" allowBlank="1" showInputMessage="1" showErrorMessage="1" sqref="B10" xr:uid="{68B4C000-DC71-47FF-BE5E-0D849F90D1AE}">
      <formula1>検体種類</formula1>
    </dataValidation>
    <dataValidation type="list" allowBlank="1" showInputMessage="1" showErrorMessage="1" sqref="B11" xr:uid="{390CA4D9-965D-41C7-8EC6-EB5663D5AEAB}">
      <formula1>検体種別</formula1>
    </dataValidation>
    <dataValidation type="list" allowBlank="1" showInputMessage="1" showErrorMessage="1" sqref="B13" xr:uid="{837AA7C6-39E5-41F0-A609-420DA6706125}">
      <formula1>検体採取方法</formula1>
    </dataValidation>
    <dataValidation type="list" allowBlank="1" showInputMessage="1" showErrorMessage="1" sqref="B15" xr:uid="{28C4F418-EF9A-45D8-9822-2F7216F64293}">
      <formula1>検体採取部位</formula1>
    </dataValidation>
    <dataValidation type="list" allowBlank="1" showInputMessage="1" showErrorMessage="1" sqref="B16" xr:uid="{DF5A75E2-C18C-411F-A238-CD34A91E66C9}">
      <formula1>採取部位</formula1>
    </dataValidation>
    <dataValidation type="textLength" allowBlank="1" showInputMessage="1" showErrorMessage="1" error="30字以内で入力してください" sqref="B9" xr:uid="{AC270397-5FB6-4C1D-AABA-70384508F721}">
      <formula1>0</formula1>
      <formula2>30</formula2>
    </dataValidation>
    <dataValidation type="list" allowBlank="1" showInputMessage="1" showErrorMessage="1" sqref="B18" xr:uid="{8AB635BF-C6F2-443B-8576-E9294106FA08}">
      <formula1>病理診断名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1E6E-799E-4581-8E65-14B19FF6DA0A}">
  <sheetPr>
    <tabColor rgb="FFFFFF00"/>
  </sheetPr>
  <dimension ref="A1:N31"/>
  <sheetViews>
    <sheetView workbookViewId="0">
      <selection sqref="A1:F1"/>
    </sheetView>
  </sheetViews>
  <sheetFormatPr defaultRowHeight="18.75" x14ac:dyDescent="0.4"/>
  <cols>
    <col min="1" max="1" width="25.625" customWidth="1"/>
    <col min="2" max="2" width="21.375" bestFit="1" customWidth="1"/>
    <col min="3" max="4" width="8.625" customWidth="1"/>
    <col min="5" max="13" width="16.625" customWidth="1"/>
  </cols>
  <sheetData>
    <row r="1" spans="1:14" ht="18.75" customHeight="1" x14ac:dyDescent="0.4">
      <c r="A1" s="119" t="s">
        <v>421</v>
      </c>
      <c r="B1" s="119"/>
      <c r="C1" s="119"/>
      <c r="D1" s="119"/>
      <c r="E1" s="119"/>
      <c r="F1" s="119"/>
    </row>
    <row r="2" spans="1:14" ht="18.75" customHeight="1" x14ac:dyDescent="0.4">
      <c r="A2" s="120" t="s">
        <v>419</v>
      </c>
      <c r="B2" s="120"/>
      <c r="C2" s="120"/>
      <c r="D2" s="120"/>
      <c r="E2" s="120"/>
      <c r="F2" s="120"/>
    </row>
    <row r="4" spans="1:14" x14ac:dyDescent="0.4">
      <c r="A4" s="121" t="s">
        <v>217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</row>
    <row r="5" spans="1:14" x14ac:dyDescent="0.4">
      <c r="A5" s="141" t="s">
        <v>1</v>
      </c>
      <c r="B5" s="141"/>
      <c r="C5" s="142" t="s">
        <v>422</v>
      </c>
      <c r="D5" s="142"/>
      <c r="E5" s="142"/>
      <c r="F5" s="142"/>
      <c r="G5" s="142"/>
      <c r="H5" s="142"/>
      <c r="I5" s="142"/>
      <c r="J5" s="142"/>
      <c r="K5" s="142"/>
      <c r="L5" s="142"/>
      <c r="M5" s="142"/>
    </row>
    <row r="6" spans="1:14" x14ac:dyDescent="0.4">
      <c r="A6" s="124" t="s">
        <v>696</v>
      </c>
      <c r="B6" s="125"/>
      <c r="C6" s="139"/>
      <c r="D6" s="140"/>
      <c r="E6" t="s">
        <v>302</v>
      </c>
    </row>
    <row r="7" spans="1:14" x14ac:dyDescent="0.4">
      <c r="A7" s="124" t="s">
        <v>469</v>
      </c>
      <c r="B7" s="125"/>
      <c r="C7" s="139"/>
      <c r="D7" s="140"/>
      <c r="E7" t="s">
        <v>304</v>
      </c>
    </row>
    <row r="8" spans="1:14" x14ac:dyDescent="0.4">
      <c r="A8" s="124" t="s">
        <v>478</v>
      </c>
      <c r="B8" s="125"/>
      <c r="C8" s="139"/>
      <c r="D8" s="140"/>
      <c r="E8" t="s">
        <v>275</v>
      </c>
    </row>
    <row r="9" spans="1:14" x14ac:dyDescent="0.4">
      <c r="A9" s="124" t="s">
        <v>218</v>
      </c>
      <c r="B9" s="125"/>
      <c r="C9" s="126"/>
      <c r="D9" s="127"/>
      <c r="E9" t="s">
        <v>275</v>
      </c>
    </row>
    <row r="10" spans="1:14" x14ac:dyDescent="0.4">
      <c r="A10" s="124" t="s">
        <v>219</v>
      </c>
      <c r="B10" s="125"/>
      <c r="C10" s="50"/>
      <c r="D10" s="51" t="s">
        <v>457</v>
      </c>
      <c r="E10" t="s">
        <v>274</v>
      </c>
    </row>
    <row r="11" spans="1:14" x14ac:dyDescent="0.4">
      <c r="A11" s="124" t="s">
        <v>290</v>
      </c>
      <c r="B11" s="125"/>
      <c r="C11" s="50"/>
      <c r="D11" s="51" t="s">
        <v>458</v>
      </c>
      <c r="E11" t="s">
        <v>274</v>
      </c>
    </row>
    <row r="12" spans="1:14" ht="37.5" customHeight="1" x14ac:dyDescent="0.4">
      <c r="A12" s="124" t="s">
        <v>342</v>
      </c>
      <c r="B12" s="125"/>
      <c r="C12" s="126"/>
      <c r="D12" s="127"/>
      <c r="E12" t="s">
        <v>275</v>
      </c>
      <c r="F12" s="10" t="s">
        <v>305</v>
      </c>
    </row>
    <row r="13" spans="1:14" x14ac:dyDescent="0.4">
      <c r="A13" s="124" t="s">
        <v>221</v>
      </c>
      <c r="B13" s="125"/>
      <c r="C13" s="128"/>
      <c r="D13" s="129"/>
      <c r="E13" t="s">
        <v>275</v>
      </c>
    </row>
    <row r="14" spans="1:14" ht="19.5" thickBot="1" x14ac:dyDescent="0.45">
      <c r="A14" s="134" t="s">
        <v>294</v>
      </c>
      <c r="B14" s="7" t="s">
        <v>291</v>
      </c>
      <c r="C14" s="130"/>
      <c r="D14" s="131"/>
      <c r="E14" s="11" t="s">
        <v>275</v>
      </c>
      <c r="F14" s="11"/>
      <c r="G14" s="11"/>
      <c r="H14" s="11"/>
      <c r="I14" s="11"/>
      <c r="J14" s="11"/>
      <c r="K14" s="11"/>
      <c r="L14" s="11"/>
      <c r="M14" s="11"/>
      <c r="N14" t="s">
        <v>301</v>
      </c>
    </row>
    <row r="15" spans="1:14" x14ac:dyDescent="0.4">
      <c r="A15" s="135"/>
      <c r="B15" s="12" t="s">
        <v>292</v>
      </c>
      <c r="C15" s="132"/>
      <c r="D15" s="133"/>
      <c r="E15" s="32"/>
      <c r="F15" s="32"/>
      <c r="G15" s="32"/>
      <c r="H15" s="32"/>
      <c r="I15" s="32"/>
      <c r="J15" s="32"/>
      <c r="K15" s="32"/>
      <c r="L15" s="32"/>
      <c r="M15" s="32"/>
      <c r="N15" t="s">
        <v>301</v>
      </c>
    </row>
    <row r="16" spans="1:14" x14ac:dyDescent="0.4">
      <c r="A16" s="135"/>
      <c r="B16" s="12" t="s">
        <v>293</v>
      </c>
      <c r="C16" s="137"/>
      <c r="D16" s="138"/>
      <c r="E16" s="33"/>
      <c r="F16" s="33"/>
      <c r="G16" s="33"/>
      <c r="H16" s="33"/>
      <c r="I16" s="33"/>
      <c r="J16" s="33"/>
      <c r="K16" s="33"/>
      <c r="L16" s="33"/>
      <c r="M16" s="33"/>
      <c r="N16" t="s">
        <v>302</v>
      </c>
    </row>
    <row r="17" spans="1:14" x14ac:dyDescent="0.4">
      <c r="A17" s="135"/>
      <c r="B17" s="12" t="s">
        <v>98</v>
      </c>
      <c r="C17" s="149"/>
      <c r="D17" s="150"/>
      <c r="E17" s="66"/>
      <c r="F17" s="66"/>
      <c r="G17" s="66"/>
      <c r="H17" s="66"/>
      <c r="I17" s="66"/>
      <c r="J17" s="66"/>
      <c r="K17" s="66"/>
      <c r="L17" s="66"/>
      <c r="M17" s="66"/>
      <c r="N17" t="s">
        <v>301</v>
      </c>
    </row>
    <row r="18" spans="1:14" ht="19.5" thickBot="1" x14ac:dyDescent="0.45">
      <c r="A18" s="136"/>
      <c r="B18" s="63" t="s">
        <v>552</v>
      </c>
      <c r="C18" s="148"/>
      <c r="D18" s="148"/>
      <c r="E18" s="37"/>
      <c r="F18" s="34"/>
      <c r="G18" s="34"/>
      <c r="H18" s="34"/>
      <c r="I18" s="34"/>
      <c r="J18" s="34"/>
      <c r="K18" s="34"/>
      <c r="L18" s="34"/>
      <c r="M18" s="34"/>
      <c r="N18" t="s">
        <v>690</v>
      </c>
    </row>
    <row r="19" spans="1:14" x14ac:dyDescent="0.4">
      <c r="A19" s="122" t="s">
        <v>100</v>
      </c>
      <c r="B19" s="7" t="s">
        <v>296</v>
      </c>
      <c r="C19" s="155"/>
      <c r="D19" s="156"/>
      <c r="E19" t="s">
        <v>275</v>
      </c>
      <c r="F19" s="10" t="s">
        <v>297</v>
      </c>
    </row>
    <row r="20" spans="1:14" x14ac:dyDescent="0.4">
      <c r="A20" s="122"/>
      <c r="B20" s="7" t="s">
        <v>98</v>
      </c>
      <c r="C20" s="106"/>
      <c r="D20" s="108"/>
      <c r="E20" t="s">
        <v>275</v>
      </c>
    </row>
    <row r="21" spans="1:14" ht="19.5" thickBot="1" x14ac:dyDescent="0.45">
      <c r="A21" s="122" t="s">
        <v>300</v>
      </c>
      <c r="B21" s="7" t="s">
        <v>291</v>
      </c>
      <c r="C21" s="130"/>
      <c r="D21" s="131"/>
      <c r="E21" t="s">
        <v>275</v>
      </c>
      <c r="N21" t="s">
        <v>301</v>
      </c>
    </row>
    <row r="22" spans="1:14" x14ac:dyDescent="0.4">
      <c r="A22" s="111"/>
      <c r="B22" s="12" t="s">
        <v>298</v>
      </c>
      <c r="C22" s="132"/>
      <c r="D22" s="133"/>
      <c r="E22" s="32"/>
      <c r="F22" s="35"/>
      <c r="G22" s="35"/>
      <c r="H22" s="35"/>
      <c r="I22" s="35"/>
      <c r="J22" s="35"/>
      <c r="K22" s="35"/>
      <c r="L22" s="35"/>
      <c r="M22" s="35"/>
      <c r="N22" t="s">
        <v>301</v>
      </c>
    </row>
    <row r="23" spans="1:14" x14ac:dyDescent="0.4">
      <c r="A23" s="111"/>
      <c r="B23" s="12" t="s">
        <v>698</v>
      </c>
      <c r="C23" s="137"/>
      <c r="D23" s="138"/>
      <c r="E23" s="36"/>
      <c r="F23" s="36"/>
      <c r="G23" s="36"/>
      <c r="H23" s="36"/>
      <c r="I23" s="36"/>
      <c r="J23" s="36"/>
      <c r="K23" s="36"/>
      <c r="L23" s="36"/>
      <c r="M23" s="36"/>
      <c r="N23" t="s">
        <v>301</v>
      </c>
    </row>
    <row r="24" spans="1:14" x14ac:dyDescent="0.4">
      <c r="A24" s="111"/>
      <c r="B24" s="12" t="s">
        <v>699</v>
      </c>
      <c r="C24" s="137"/>
      <c r="D24" s="138"/>
      <c r="E24" s="36"/>
      <c r="F24" s="36"/>
      <c r="G24" s="36"/>
      <c r="H24" s="36"/>
      <c r="I24" s="36"/>
      <c r="J24" s="36"/>
      <c r="K24" s="36"/>
      <c r="L24" s="36"/>
      <c r="M24" s="36"/>
      <c r="N24" t="s">
        <v>302</v>
      </c>
    </row>
    <row r="25" spans="1:14" ht="19.5" thickBot="1" x14ac:dyDescent="0.45">
      <c r="A25" s="123"/>
      <c r="B25" s="61" t="s">
        <v>299</v>
      </c>
      <c r="C25" s="153"/>
      <c r="D25" s="154"/>
      <c r="E25" s="37"/>
      <c r="F25" s="37"/>
      <c r="G25" s="37"/>
      <c r="H25" s="37"/>
      <c r="I25" s="37"/>
      <c r="J25" s="37"/>
      <c r="K25" s="37"/>
      <c r="L25" s="37"/>
      <c r="M25" s="37"/>
      <c r="N25" t="s">
        <v>301</v>
      </c>
    </row>
    <row r="26" spans="1:14" x14ac:dyDescent="0.4">
      <c r="A26" s="146" t="s">
        <v>497</v>
      </c>
      <c r="B26" s="147"/>
      <c r="C26" s="151"/>
      <c r="D26" s="152"/>
      <c r="E26" s="64" t="s">
        <v>691</v>
      </c>
      <c r="F26" s="64"/>
      <c r="G26" s="64"/>
      <c r="H26" s="64"/>
      <c r="I26" s="64"/>
      <c r="J26" s="64"/>
      <c r="K26" s="64"/>
      <c r="L26" s="64"/>
      <c r="M26" s="64"/>
    </row>
    <row r="27" spans="1:14" x14ac:dyDescent="0.4">
      <c r="A27" s="146" t="s">
        <v>734</v>
      </c>
      <c r="B27" s="147"/>
      <c r="C27" s="143"/>
      <c r="D27" s="143"/>
      <c r="E27" s="143"/>
      <c r="F27" s="143"/>
      <c r="G27" t="s">
        <v>301</v>
      </c>
    </row>
    <row r="28" spans="1:14" x14ac:dyDescent="0.4">
      <c r="A28" s="144" t="s">
        <v>735</v>
      </c>
      <c r="B28" s="144"/>
      <c r="C28" s="143"/>
      <c r="D28" s="143"/>
      <c r="E28" s="143"/>
      <c r="F28" s="143"/>
      <c r="G28" t="s">
        <v>302</v>
      </c>
    </row>
    <row r="29" spans="1:14" x14ac:dyDescent="0.4">
      <c r="C29" s="81"/>
      <c r="D29" s="81"/>
      <c r="E29" s="81"/>
      <c r="F29" s="81"/>
    </row>
    <row r="30" spans="1:14" x14ac:dyDescent="0.4">
      <c r="A30" s="10" t="s">
        <v>295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4" ht="37.5" customHeight="1" x14ac:dyDescent="0.4">
      <c r="A31" s="145" t="s">
        <v>303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</row>
  </sheetData>
  <sheetProtection password="C04E" sheet="1" objects="1" scenarios="1"/>
  <mergeCells count="41">
    <mergeCell ref="A10:B10"/>
    <mergeCell ref="A11:B11"/>
    <mergeCell ref="C28:F28"/>
    <mergeCell ref="A28:B28"/>
    <mergeCell ref="A31:K31"/>
    <mergeCell ref="A27:B27"/>
    <mergeCell ref="C27:F27"/>
    <mergeCell ref="C18:D18"/>
    <mergeCell ref="C16:D16"/>
    <mergeCell ref="C17:D17"/>
    <mergeCell ref="A26:B26"/>
    <mergeCell ref="C26:D26"/>
    <mergeCell ref="C24:D24"/>
    <mergeCell ref="C25:D25"/>
    <mergeCell ref="C19:D19"/>
    <mergeCell ref="C20:D20"/>
    <mergeCell ref="A1:F1"/>
    <mergeCell ref="A2:F2"/>
    <mergeCell ref="A7:B7"/>
    <mergeCell ref="A9:B9"/>
    <mergeCell ref="C7:D7"/>
    <mergeCell ref="C9:D9"/>
    <mergeCell ref="A5:B5"/>
    <mergeCell ref="C5:M5"/>
    <mergeCell ref="A8:B8"/>
    <mergeCell ref="C8:D8"/>
    <mergeCell ref="A6:B6"/>
    <mergeCell ref="C6:D6"/>
    <mergeCell ref="A4:M4"/>
    <mergeCell ref="A19:A20"/>
    <mergeCell ref="A21:A25"/>
    <mergeCell ref="A12:B12"/>
    <mergeCell ref="A13:B13"/>
    <mergeCell ref="C12:D12"/>
    <mergeCell ref="C13:D13"/>
    <mergeCell ref="C14:D14"/>
    <mergeCell ref="C15:D15"/>
    <mergeCell ref="A14:A18"/>
    <mergeCell ref="C22:D22"/>
    <mergeCell ref="C23:D23"/>
    <mergeCell ref="C21:D21"/>
  </mergeCells>
  <phoneticPr fontId="2"/>
  <conditionalFormatting sqref="C7:C8">
    <cfRule type="expression" dxfId="364" priority="44">
      <formula>AND(#REF!&lt;&gt;"",#REF!&lt;&gt;"病理未検査")</formula>
    </cfRule>
  </conditionalFormatting>
  <conditionalFormatting sqref="C10:C11">
    <cfRule type="expression" dxfId="363" priority="41">
      <formula>$C$9="あり"</formula>
    </cfRule>
  </conditionalFormatting>
  <conditionalFormatting sqref="C15 C17:C18">
    <cfRule type="expression" dxfId="362" priority="36">
      <formula>$C$14="あり"</formula>
    </cfRule>
  </conditionalFormatting>
  <conditionalFormatting sqref="E17:M18">
    <cfRule type="expression" dxfId="361" priority="30">
      <formula>E$15&lt;&gt;""</formula>
    </cfRule>
  </conditionalFormatting>
  <conditionalFormatting sqref="C16 E16:M16">
    <cfRule type="expression" dxfId="360" priority="35">
      <formula>C15="その他"</formula>
    </cfRule>
  </conditionalFormatting>
  <conditionalFormatting sqref="C20">
    <cfRule type="expression" dxfId="359" priority="27">
      <formula>$C$19="あり"</formula>
    </cfRule>
  </conditionalFormatting>
  <conditionalFormatting sqref="C25:C26 C22:C23">
    <cfRule type="expression" dxfId="358" priority="24">
      <formula>$C$21="あり"</formula>
    </cfRule>
  </conditionalFormatting>
  <conditionalFormatting sqref="C24">
    <cfRule type="expression" dxfId="357" priority="23">
      <formula>C$23="その他"</formula>
    </cfRule>
  </conditionalFormatting>
  <conditionalFormatting sqref="E23:M23 E25:M25">
    <cfRule type="expression" dxfId="356" priority="14">
      <formula>E$22&lt;&gt;""</formula>
    </cfRule>
  </conditionalFormatting>
  <conditionalFormatting sqref="E24:M24">
    <cfRule type="expression" dxfId="355" priority="12">
      <formula>E$23="その他"</formula>
    </cfRule>
  </conditionalFormatting>
  <conditionalFormatting sqref="E22:M25 C7:C28 E15:M18">
    <cfRule type="expression" dxfId="354" priority="7">
      <formula>C7&lt;&gt;""</formula>
    </cfRule>
  </conditionalFormatting>
  <conditionalFormatting sqref="F15:M15 F22:M22">
    <cfRule type="expression" dxfId="353" priority="346">
      <formula>E15&lt;&gt;""</formula>
    </cfRule>
  </conditionalFormatting>
  <conditionalFormatting sqref="E15">
    <cfRule type="expression" dxfId="352" priority="9">
      <formula>C15&lt;&gt;""</formula>
    </cfRule>
  </conditionalFormatting>
  <conditionalFormatting sqref="E22">
    <cfRule type="expression" dxfId="351" priority="8">
      <formula>C22&lt;&gt;""</formula>
    </cfRule>
  </conditionalFormatting>
  <conditionalFormatting sqref="C6">
    <cfRule type="expression" dxfId="350" priority="5">
      <formula>AND(#REF!&lt;&gt;"",#REF!&lt;&gt;"病理未検査")</formula>
    </cfRule>
  </conditionalFormatting>
  <conditionalFormatting sqref="C6">
    <cfRule type="expression" dxfId="349" priority="4">
      <formula>C6&lt;&gt;""</formula>
    </cfRule>
  </conditionalFormatting>
  <conditionalFormatting sqref="C27:F27">
    <cfRule type="expression" dxfId="348" priority="2">
      <formula>AND($C$26="あり",$C$27="")</formula>
    </cfRule>
  </conditionalFormatting>
  <conditionalFormatting sqref="C28:F28">
    <cfRule type="expression" dxfId="347" priority="1">
      <formula>AND($C$27="その他",$C$28="")</formula>
    </cfRule>
  </conditionalFormatting>
  <dataValidations count="16">
    <dataValidation type="list" allowBlank="1" showInputMessage="1" showErrorMessage="1" sqref="C7" xr:uid="{F1C91C1A-BA3C-49A4-8AD1-CB28F73B485B}">
      <formula1>診断日</formula1>
    </dataValidation>
    <dataValidation type="list" allowBlank="1" showInputMessage="1" showErrorMessage="1" sqref="C9" xr:uid="{769E5311-E063-4953-AC4A-BFC69CCBC28C}">
      <formula1>喫煙歴</formula1>
    </dataValidation>
    <dataValidation type="list" allowBlank="1" showInputMessage="1" showErrorMessage="1" sqref="C12" xr:uid="{BDDBF0DD-D078-4E80-8E73-76B36BAD0EBB}">
      <formula1>アルコール</formula1>
    </dataValidation>
    <dataValidation type="list" allowBlank="1" showInputMessage="1" showErrorMessage="1" sqref="C13" xr:uid="{DFA20773-FA8C-4B0C-94EF-398CF0C72EA9}">
      <formula1>ECOG_PS</formula1>
    </dataValidation>
    <dataValidation type="list" allowBlank="1" showInputMessage="1" showErrorMessage="1" sqref="C14" xr:uid="{2D20D327-E10A-4014-A517-C97A4DC9B1A2}">
      <formula1>重複がん</formula1>
    </dataValidation>
    <dataValidation type="list" allowBlank="1" showInputMessage="1" showErrorMessage="1" sqref="C15 E15:M15" xr:uid="{396EF3F5-3F06-4534-849D-9772CB35C28E}">
      <formula1>重複がん部位</formula1>
    </dataValidation>
    <dataValidation type="list" allowBlank="1" showInputMessage="1" showErrorMessage="1" sqref="C17 E17:M17" xr:uid="{312D9D77-41E6-4E59-9392-B8186AE128F6}">
      <formula1>重複がん活動性</formula1>
    </dataValidation>
    <dataValidation type="list" allowBlank="1" showInputMessage="1" showErrorMessage="1" sqref="C19" xr:uid="{CA77A677-CAAC-480E-A057-84062444AEB7}">
      <formula1>多発がん</formula1>
    </dataValidation>
    <dataValidation type="list" allowBlank="1" showInputMessage="1" showErrorMessage="1" sqref="C20" xr:uid="{DEE81CF7-E74E-4F69-A829-221076A7E01B}">
      <formula1>多発がん活動性</formula1>
    </dataValidation>
    <dataValidation type="list" allowBlank="1" showInputMessage="1" showErrorMessage="1" sqref="C21" xr:uid="{7AD0B05C-7D87-4049-BF58-56E40D043F86}">
      <formula1>家族歴</formula1>
    </dataValidation>
    <dataValidation type="list" allowBlank="1" showInputMessage="1" showErrorMessage="1" sqref="C22 E22:M22" xr:uid="{1F8609F1-9D4E-4B2C-A86B-31A2ED86C180}">
      <formula1>続柄</formula1>
    </dataValidation>
    <dataValidation type="list" allowBlank="1" showInputMessage="1" showErrorMessage="1" sqref="C23 E23:M23" xr:uid="{7D20657E-CE25-4A76-8144-F41DB8723585}">
      <formula1>家族歴癌腫</formula1>
    </dataValidation>
    <dataValidation type="list" allowBlank="1" showInputMessage="1" showErrorMessage="1" sqref="C25 E25:M25" xr:uid="{0C10F001-1552-4F2D-8F15-29095E9026F8}">
      <formula1>罹患年代</formula1>
    </dataValidation>
    <dataValidation type="list" allowBlank="1" showInputMessage="1" showErrorMessage="1" sqref="C8:D8" xr:uid="{E1E9D79D-C4C4-4B90-B7B9-A85E291C4CB8}">
      <formula1>初回治療前のステージ分類</formula1>
    </dataValidation>
    <dataValidation type="list" allowBlank="1" showInputMessage="1" showErrorMessage="1" sqref="C26:D26" xr:uid="{E18C0EC3-C640-498F-B265-3D357174E501}">
      <formula1>既知の遺伝性疾患</formula1>
    </dataValidation>
    <dataValidation type="list" allowBlank="1" showInputMessage="1" showErrorMessage="1" sqref="C27" xr:uid="{FE3EEA52-5566-4063-B920-9862CDEF4D17}">
      <formula1>既知の遺伝性疾患名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44F1-35B7-4595-B377-AA00F1D0E3FC}">
  <sheetPr>
    <tabColor rgb="FFFFFF00"/>
  </sheetPr>
  <dimension ref="A1:M93"/>
  <sheetViews>
    <sheetView workbookViewId="0">
      <selection sqref="A1:D1"/>
    </sheetView>
  </sheetViews>
  <sheetFormatPr defaultRowHeight="18.75" x14ac:dyDescent="0.4"/>
  <cols>
    <col min="1" max="1" width="19.625" customWidth="1"/>
    <col min="2" max="2" width="26.625" bestFit="1" customWidth="1"/>
    <col min="3" max="3" width="27.625" customWidth="1"/>
    <col min="4" max="12" width="15.625" customWidth="1"/>
    <col min="13" max="13" width="11" bestFit="1" customWidth="1"/>
  </cols>
  <sheetData>
    <row r="1" spans="1:13" ht="18.75" customHeight="1" x14ac:dyDescent="0.4">
      <c r="A1" s="119" t="s">
        <v>421</v>
      </c>
      <c r="B1" s="119"/>
      <c r="C1" s="119"/>
      <c r="D1" s="119"/>
    </row>
    <row r="2" spans="1:13" ht="18.75" customHeight="1" x14ac:dyDescent="0.4">
      <c r="A2" s="120" t="s">
        <v>419</v>
      </c>
      <c r="B2" s="120"/>
      <c r="C2" s="120"/>
      <c r="D2" s="120"/>
    </row>
    <row r="4" spans="1:13" x14ac:dyDescent="0.4">
      <c r="A4" s="121" t="s">
        <v>226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3" s="26" customFormat="1" x14ac:dyDescent="0.4">
      <c r="A5" s="165" t="s">
        <v>423</v>
      </c>
      <c r="B5" s="166"/>
      <c r="C5" s="164" t="s">
        <v>422</v>
      </c>
      <c r="D5" s="164"/>
      <c r="E5" s="164"/>
      <c r="F5" s="164"/>
      <c r="G5" s="164"/>
      <c r="H5" s="164"/>
      <c r="I5" s="164"/>
      <c r="J5" s="164"/>
      <c r="K5" s="164"/>
      <c r="L5" s="164"/>
    </row>
    <row r="6" spans="1:13" ht="19.5" thickBot="1" x14ac:dyDescent="0.45">
      <c r="A6" s="111" t="s">
        <v>118</v>
      </c>
      <c r="B6" s="7" t="s">
        <v>306</v>
      </c>
      <c r="C6" s="38"/>
      <c r="D6" s="2" t="s">
        <v>313</v>
      </c>
    </row>
    <row r="7" spans="1:13" x14ac:dyDescent="0.4">
      <c r="A7" s="111"/>
      <c r="B7" s="12" t="s">
        <v>307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t="s">
        <v>313</v>
      </c>
    </row>
    <row r="8" spans="1:13" ht="19.5" thickBot="1" x14ac:dyDescent="0.45">
      <c r="A8" s="111"/>
      <c r="B8" s="12" t="s">
        <v>293</v>
      </c>
      <c r="C8" s="66"/>
      <c r="D8" s="66"/>
      <c r="E8" s="46"/>
      <c r="F8" s="37"/>
      <c r="G8" s="37"/>
      <c r="H8" s="37"/>
      <c r="I8" s="37"/>
      <c r="J8" s="37"/>
      <c r="K8" s="37"/>
      <c r="L8" s="37"/>
      <c r="M8" t="s">
        <v>314</v>
      </c>
    </row>
    <row r="9" spans="1:13" x14ac:dyDescent="0.4">
      <c r="A9" s="123" t="s">
        <v>501</v>
      </c>
      <c r="B9" s="60" t="s">
        <v>502</v>
      </c>
      <c r="C9" s="167"/>
      <c r="D9" s="167"/>
      <c r="E9" s="167"/>
      <c r="F9" s="14" t="s">
        <v>301</v>
      </c>
      <c r="G9" s="64"/>
      <c r="H9" s="64"/>
      <c r="I9" s="64"/>
      <c r="J9" s="64"/>
      <c r="K9" s="64"/>
      <c r="L9" s="64"/>
    </row>
    <row r="10" spans="1:13" ht="37.5" x14ac:dyDescent="0.4">
      <c r="A10" s="159"/>
      <c r="B10" s="60" t="s">
        <v>506</v>
      </c>
      <c r="C10" s="109"/>
      <c r="D10" s="109"/>
      <c r="E10" s="109"/>
      <c r="F10" s="14" t="s">
        <v>301</v>
      </c>
      <c r="G10" s="64"/>
      <c r="H10" s="64"/>
      <c r="I10" s="64"/>
      <c r="J10" s="64"/>
      <c r="K10" s="64"/>
      <c r="L10" s="64"/>
    </row>
    <row r="11" spans="1:13" x14ac:dyDescent="0.4">
      <c r="A11" s="159"/>
      <c r="B11" s="60" t="s">
        <v>504</v>
      </c>
      <c r="C11" s="167"/>
      <c r="D11" s="167"/>
      <c r="E11" s="167"/>
      <c r="F11" s="14" t="s">
        <v>301</v>
      </c>
      <c r="G11" s="64"/>
      <c r="H11" s="64"/>
      <c r="I11" s="64"/>
      <c r="J11" s="64"/>
      <c r="K11" s="64"/>
      <c r="L11" s="64"/>
    </row>
    <row r="12" spans="1:13" ht="37.5" x14ac:dyDescent="0.4">
      <c r="A12" s="159"/>
      <c r="B12" s="60" t="s">
        <v>507</v>
      </c>
      <c r="C12" s="109"/>
      <c r="D12" s="109"/>
      <c r="E12" s="109"/>
      <c r="F12" s="14" t="s">
        <v>301</v>
      </c>
      <c r="G12" s="64"/>
      <c r="H12" s="64"/>
      <c r="I12" s="64"/>
      <c r="J12" s="64"/>
      <c r="K12" s="64"/>
      <c r="L12" s="64"/>
    </row>
    <row r="13" spans="1:13" x14ac:dyDescent="0.4">
      <c r="A13" s="159"/>
      <c r="B13" s="60" t="s">
        <v>584</v>
      </c>
      <c r="C13" s="167"/>
      <c r="D13" s="167"/>
      <c r="E13" s="167"/>
      <c r="F13" s="14" t="s">
        <v>301</v>
      </c>
      <c r="G13" s="64"/>
      <c r="H13" s="64"/>
      <c r="I13" s="64"/>
      <c r="J13" s="64"/>
      <c r="K13" s="64"/>
      <c r="L13" s="64"/>
    </row>
    <row r="14" spans="1:13" x14ac:dyDescent="0.4">
      <c r="A14" s="159"/>
      <c r="B14" s="60" t="s">
        <v>587</v>
      </c>
      <c r="C14" s="109"/>
      <c r="D14" s="109"/>
      <c r="E14" s="109"/>
      <c r="F14" s="14" t="s">
        <v>301</v>
      </c>
      <c r="G14" s="64"/>
      <c r="H14" s="64"/>
      <c r="I14" s="64"/>
      <c r="J14" s="64"/>
      <c r="K14" s="64"/>
      <c r="L14" s="64"/>
    </row>
    <row r="15" spans="1:13" x14ac:dyDescent="0.4">
      <c r="A15" s="159"/>
      <c r="B15" s="60" t="s">
        <v>508</v>
      </c>
      <c r="C15" s="167"/>
      <c r="D15" s="167"/>
      <c r="E15" s="167"/>
      <c r="F15" s="14" t="s">
        <v>301</v>
      </c>
      <c r="G15" s="64"/>
      <c r="H15" s="64"/>
      <c r="I15" s="64"/>
      <c r="J15" s="64"/>
      <c r="K15" s="64"/>
      <c r="L15" s="64"/>
    </row>
    <row r="16" spans="1:13" x14ac:dyDescent="0.4">
      <c r="A16" s="160"/>
      <c r="B16" s="60" t="s">
        <v>509</v>
      </c>
      <c r="C16" s="109"/>
      <c r="D16" s="109"/>
      <c r="E16" s="109"/>
      <c r="F16" s="14" t="s">
        <v>301</v>
      </c>
      <c r="G16" s="64"/>
      <c r="H16" s="64"/>
      <c r="I16" s="64"/>
      <c r="J16" s="64"/>
      <c r="K16" s="64"/>
      <c r="L16" s="64"/>
    </row>
    <row r="17" spans="1:12" x14ac:dyDescent="0.4">
      <c r="A17" s="134" t="s">
        <v>736</v>
      </c>
      <c r="B17" s="60" t="s">
        <v>524</v>
      </c>
      <c r="C17" s="109"/>
      <c r="D17" s="109"/>
      <c r="E17" s="109"/>
      <c r="F17" s="14" t="s">
        <v>301</v>
      </c>
      <c r="G17" s="64"/>
      <c r="H17" s="64"/>
      <c r="I17" s="64"/>
      <c r="J17" s="64"/>
      <c r="K17" s="64"/>
      <c r="L17" s="64"/>
    </row>
    <row r="18" spans="1:12" x14ac:dyDescent="0.4">
      <c r="A18" s="135"/>
      <c r="B18" s="60" t="s">
        <v>525</v>
      </c>
      <c r="C18" s="109"/>
      <c r="D18" s="109"/>
      <c r="E18" s="109"/>
      <c r="F18" s="14" t="s">
        <v>301</v>
      </c>
      <c r="G18" s="64"/>
      <c r="H18" s="64"/>
      <c r="I18" s="64"/>
      <c r="J18" s="64"/>
      <c r="K18" s="64"/>
      <c r="L18" s="64"/>
    </row>
    <row r="19" spans="1:12" x14ac:dyDescent="0.4">
      <c r="A19" s="135"/>
      <c r="B19" s="60" t="s">
        <v>527</v>
      </c>
      <c r="C19" s="109"/>
      <c r="D19" s="109"/>
      <c r="E19" s="109"/>
      <c r="F19" s="14" t="s">
        <v>301</v>
      </c>
      <c r="G19" s="64"/>
      <c r="H19" s="64"/>
      <c r="I19" s="64"/>
      <c r="J19" s="64"/>
      <c r="K19" s="64"/>
      <c r="L19" s="64"/>
    </row>
    <row r="20" spans="1:12" x14ac:dyDescent="0.4">
      <c r="A20" s="136"/>
      <c r="B20" s="60" t="s">
        <v>528</v>
      </c>
      <c r="C20" s="109"/>
      <c r="D20" s="109"/>
      <c r="E20" s="109"/>
      <c r="F20" s="14" t="s">
        <v>301</v>
      </c>
      <c r="G20" s="64"/>
      <c r="H20" s="64"/>
      <c r="I20" s="64"/>
      <c r="J20" s="64"/>
      <c r="K20" s="64"/>
      <c r="L20" s="64"/>
    </row>
    <row r="21" spans="1:12" x14ac:dyDescent="0.4">
      <c r="A21" s="134" t="s">
        <v>737</v>
      </c>
      <c r="B21" s="60" t="s">
        <v>529</v>
      </c>
      <c r="C21" s="109"/>
      <c r="D21" s="109"/>
      <c r="E21" s="109"/>
      <c r="F21" s="14" t="s">
        <v>301</v>
      </c>
      <c r="G21" s="64"/>
      <c r="H21" s="64"/>
      <c r="I21" s="64"/>
      <c r="J21" s="64"/>
      <c r="K21" s="64"/>
      <c r="L21" s="64"/>
    </row>
    <row r="22" spans="1:12" x14ac:dyDescent="0.4">
      <c r="A22" s="135"/>
      <c r="B22" s="60" t="s">
        <v>530</v>
      </c>
      <c r="C22" s="109"/>
      <c r="D22" s="109"/>
      <c r="E22" s="109"/>
      <c r="F22" s="14" t="s">
        <v>301</v>
      </c>
      <c r="G22" s="64"/>
      <c r="H22" s="64"/>
      <c r="I22" s="64"/>
      <c r="J22" s="64"/>
      <c r="K22" s="64"/>
      <c r="L22" s="64"/>
    </row>
    <row r="23" spans="1:12" x14ac:dyDescent="0.4">
      <c r="A23" s="135"/>
      <c r="B23" s="60" t="s">
        <v>531</v>
      </c>
      <c r="C23" s="109"/>
      <c r="D23" s="109"/>
      <c r="E23" s="109"/>
      <c r="F23" s="14" t="s">
        <v>301</v>
      </c>
      <c r="G23" s="64"/>
      <c r="H23" s="64"/>
      <c r="I23" s="64"/>
      <c r="J23" s="64"/>
      <c r="K23" s="64"/>
      <c r="L23" s="64"/>
    </row>
    <row r="24" spans="1:12" x14ac:dyDescent="0.4">
      <c r="A24" s="136"/>
      <c r="B24" s="60" t="s">
        <v>532</v>
      </c>
      <c r="C24" s="109"/>
      <c r="D24" s="109"/>
      <c r="E24" s="109"/>
      <c r="F24" s="14" t="s">
        <v>301</v>
      </c>
      <c r="G24" s="64"/>
      <c r="H24" s="64"/>
      <c r="I24" s="64"/>
      <c r="J24" s="64"/>
      <c r="K24" s="64"/>
      <c r="L24" s="64"/>
    </row>
    <row r="25" spans="1:12" x14ac:dyDescent="0.4">
      <c r="A25" s="158" t="s">
        <v>308</v>
      </c>
      <c r="B25" s="7" t="s">
        <v>229</v>
      </c>
      <c r="C25" s="109"/>
      <c r="D25" s="109"/>
      <c r="E25" s="109"/>
      <c r="F25" s="2" t="s">
        <v>313</v>
      </c>
    </row>
    <row r="26" spans="1:12" x14ac:dyDescent="0.4">
      <c r="A26" s="122"/>
      <c r="B26" s="7" t="s">
        <v>312</v>
      </c>
      <c r="C26" s="109"/>
      <c r="D26" s="109"/>
      <c r="E26" s="109"/>
      <c r="F26" s="4" t="s">
        <v>315</v>
      </c>
    </row>
    <row r="27" spans="1:12" x14ac:dyDescent="0.4">
      <c r="A27" s="122"/>
      <c r="B27" s="7" t="s">
        <v>230</v>
      </c>
      <c r="C27" s="109"/>
      <c r="D27" s="109"/>
      <c r="E27" s="109"/>
      <c r="F27" s="2" t="s">
        <v>313</v>
      </c>
    </row>
    <row r="28" spans="1:12" ht="37.5" x14ac:dyDescent="0.4">
      <c r="A28" s="122"/>
      <c r="B28" s="7" t="s">
        <v>231</v>
      </c>
      <c r="C28" s="109"/>
      <c r="D28" s="109"/>
      <c r="E28" s="109"/>
      <c r="F28" s="2" t="s">
        <v>313</v>
      </c>
    </row>
    <row r="29" spans="1:12" x14ac:dyDescent="0.4">
      <c r="A29" s="122"/>
      <c r="B29" s="7" t="s">
        <v>232</v>
      </c>
      <c r="C29" s="109"/>
      <c r="D29" s="109"/>
      <c r="E29" s="109"/>
      <c r="F29" s="2" t="s">
        <v>313</v>
      </c>
    </row>
    <row r="30" spans="1:12" x14ac:dyDescent="0.4">
      <c r="A30" s="122"/>
      <c r="B30" s="7" t="s">
        <v>233</v>
      </c>
      <c r="C30" s="109"/>
      <c r="D30" s="109"/>
      <c r="E30" s="109"/>
      <c r="F30" s="2" t="s">
        <v>313</v>
      </c>
    </row>
    <row r="31" spans="1:12" x14ac:dyDescent="0.4">
      <c r="A31" s="122"/>
      <c r="B31" s="7" t="s">
        <v>234</v>
      </c>
      <c r="C31" s="109"/>
      <c r="D31" s="109"/>
      <c r="E31" s="109"/>
      <c r="F31" s="2" t="s">
        <v>313</v>
      </c>
    </row>
    <row r="32" spans="1:12" x14ac:dyDescent="0.4">
      <c r="A32" s="122"/>
      <c r="B32" s="59" t="s">
        <v>541</v>
      </c>
      <c r="C32" s="109"/>
      <c r="D32" s="109"/>
      <c r="E32" s="109"/>
      <c r="F32" s="14" t="s">
        <v>301</v>
      </c>
    </row>
    <row r="33" spans="1:6" x14ac:dyDescent="0.4">
      <c r="A33" s="122"/>
      <c r="B33" s="7" t="s">
        <v>235</v>
      </c>
      <c r="C33" s="109"/>
      <c r="D33" s="109"/>
      <c r="E33" s="109"/>
      <c r="F33" s="2" t="s">
        <v>313</v>
      </c>
    </row>
    <row r="34" spans="1:6" x14ac:dyDescent="0.4">
      <c r="A34" s="122"/>
      <c r="B34" s="59" t="s">
        <v>542</v>
      </c>
      <c r="C34" s="109"/>
      <c r="D34" s="109"/>
      <c r="E34" s="109"/>
      <c r="F34" s="14" t="s">
        <v>301</v>
      </c>
    </row>
    <row r="35" spans="1:6" x14ac:dyDescent="0.4">
      <c r="A35" s="122"/>
      <c r="B35" s="7" t="s">
        <v>236</v>
      </c>
      <c r="C35" s="109"/>
      <c r="D35" s="109"/>
      <c r="E35" s="109"/>
      <c r="F35" s="2" t="s">
        <v>313</v>
      </c>
    </row>
    <row r="36" spans="1:6" x14ac:dyDescent="0.4">
      <c r="A36" s="122"/>
      <c r="B36" s="7" t="s">
        <v>237</v>
      </c>
      <c r="C36" s="109"/>
      <c r="D36" s="109"/>
      <c r="E36" s="109"/>
      <c r="F36" s="2" t="s">
        <v>313</v>
      </c>
    </row>
    <row r="37" spans="1:6" x14ac:dyDescent="0.4">
      <c r="A37" s="122"/>
      <c r="B37" s="7" t="s">
        <v>238</v>
      </c>
      <c r="C37" s="157"/>
      <c r="D37" s="157"/>
      <c r="E37" s="157"/>
      <c r="F37" s="2" t="s">
        <v>417</v>
      </c>
    </row>
    <row r="38" spans="1:6" ht="37.5" x14ac:dyDescent="0.4">
      <c r="A38" s="122"/>
      <c r="B38" s="59" t="s">
        <v>545</v>
      </c>
      <c r="C38" s="109"/>
      <c r="D38" s="109"/>
      <c r="E38" s="109"/>
      <c r="F38" s="14" t="s">
        <v>301</v>
      </c>
    </row>
    <row r="39" spans="1:6" ht="37.5" x14ac:dyDescent="0.4">
      <c r="A39" s="122"/>
      <c r="B39" s="59" t="s">
        <v>546</v>
      </c>
      <c r="C39" s="109"/>
      <c r="D39" s="109"/>
      <c r="E39" s="109"/>
      <c r="F39" s="14" t="s">
        <v>301</v>
      </c>
    </row>
    <row r="40" spans="1:6" x14ac:dyDescent="0.4">
      <c r="A40" s="122"/>
      <c r="B40" s="59" t="s">
        <v>547</v>
      </c>
      <c r="C40" s="109"/>
      <c r="D40" s="109"/>
      <c r="E40" s="109"/>
      <c r="F40" s="14" t="s">
        <v>301</v>
      </c>
    </row>
    <row r="41" spans="1:6" ht="37.5" x14ac:dyDescent="0.4">
      <c r="A41" s="122"/>
      <c r="B41" s="59" t="s">
        <v>548</v>
      </c>
      <c r="C41" s="109"/>
      <c r="D41" s="109"/>
      <c r="E41" s="109"/>
      <c r="F41" s="14" t="s">
        <v>301</v>
      </c>
    </row>
    <row r="42" spans="1:6" x14ac:dyDescent="0.4">
      <c r="A42" s="122"/>
      <c r="B42" s="59" t="s">
        <v>549</v>
      </c>
      <c r="C42" s="109"/>
      <c r="D42" s="109"/>
      <c r="E42" s="109"/>
      <c r="F42" s="14" t="s">
        <v>301</v>
      </c>
    </row>
    <row r="43" spans="1:6" x14ac:dyDescent="0.4">
      <c r="A43" s="122"/>
      <c r="B43" s="59" t="s">
        <v>530</v>
      </c>
      <c r="C43" s="109"/>
      <c r="D43" s="109"/>
      <c r="E43" s="109"/>
      <c r="F43" s="14" t="s">
        <v>301</v>
      </c>
    </row>
    <row r="44" spans="1:6" x14ac:dyDescent="0.4">
      <c r="A44" s="122"/>
      <c r="B44" s="7" t="s">
        <v>239</v>
      </c>
      <c r="C44" s="109"/>
      <c r="D44" s="109"/>
      <c r="E44" s="109"/>
      <c r="F44" s="2" t="s">
        <v>313</v>
      </c>
    </row>
    <row r="45" spans="1:6" ht="18.75" customHeight="1" x14ac:dyDescent="0.4">
      <c r="A45" s="161" t="s">
        <v>309</v>
      </c>
      <c r="B45" s="7" t="s">
        <v>241</v>
      </c>
      <c r="C45" s="109"/>
      <c r="D45" s="109"/>
      <c r="E45" s="109"/>
      <c r="F45" s="2" t="s">
        <v>313</v>
      </c>
    </row>
    <row r="46" spans="1:6" x14ac:dyDescent="0.4">
      <c r="A46" s="162"/>
      <c r="B46" s="7" t="s">
        <v>242</v>
      </c>
      <c r="C46" s="109"/>
      <c r="D46" s="109"/>
      <c r="E46" s="109"/>
      <c r="F46" s="2" t="s">
        <v>313</v>
      </c>
    </row>
    <row r="47" spans="1:6" x14ac:dyDescent="0.4">
      <c r="A47" s="162"/>
      <c r="B47" s="7" t="s">
        <v>243</v>
      </c>
      <c r="C47" s="109"/>
      <c r="D47" s="109"/>
      <c r="E47" s="109"/>
      <c r="F47" s="2" t="s">
        <v>313</v>
      </c>
    </row>
    <row r="48" spans="1:6" x14ac:dyDescent="0.4">
      <c r="A48" s="162"/>
      <c r="B48" s="7" t="s">
        <v>244</v>
      </c>
      <c r="C48" s="109"/>
      <c r="D48" s="109"/>
      <c r="E48" s="109"/>
      <c r="F48" s="2" t="s">
        <v>313</v>
      </c>
    </row>
    <row r="49" spans="1:6" x14ac:dyDescent="0.4">
      <c r="A49" s="162"/>
      <c r="B49" s="7" t="s">
        <v>245</v>
      </c>
      <c r="C49" s="109"/>
      <c r="D49" s="109"/>
      <c r="E49" s="109"/>
      <c r="F49" s="2" t="s">
        <v>313</v>
      </c>
    </row>
    <row r="50" spans="1:6" x14ac:dyDescent="0.4">
      <c r="A50" s="162"/>
      <c r="B50" s="62" t="s">
        <v>553</v>
      </c>
      <c r="C50" s="109"/>
      <c r="D50" s="109"/>
      <c r="E50" s="109"/>
      <c r="F50" s="14" t="s">
        <v>301</v>
      </c>
    </row>
    <row r="51" spans="1:6" x14ac:dyDescent="0.4">
      <c r="A51" s="162"/>
      <c r="B51" s="7" t="s">
        <v>246</v>
      </c>
      <c r="C51" s="109"/>
      <c r="D51" s="109"/>
      <c r="E51" s="109"/>
      <c r="F51" s="2" t="s">
        <v>313</v>
      </c>
    </row>
    <row r="52" spans="1:6" x14ac:dyDescent="0.4">
      <c r="A52" s="162"/>
      <c r="B52" s="62" t="s">
        <v>554</v>
      </c>
      <c r="C52" s="109"/>
      <c r="D52" s="109"/>
      <c r="E52" s="109"/>
      <c r="F52" s="14" t="s">
        <v>301</v>
      </c>
    </row>
    <row r="53" spans="1:6" x14ac:dyDescent="0.4">
      <c r="A53" s="162"/>
      <c r="B53" s="62" t="s">
        <v>555</v>
      </c>
      <c r="C53" s="109"/>
      <c r="D53" s="109"/>
      <c r="E53" s="109"/>
      <c r="F53" s="14" t="s">
        <v>301</v>
      </c>
    </row>
    <row r="54" spans="1:6" x14ac:dyDescent="0.4">
      <c r="A54" s="162"/>
      <c r="B54" s="62" t="s">
        <v>556</v>
      </c>
      <c r="C54" s="109"/>
      <c r="D54" s="109"/>
      <c r="E54" s="109"/>
      <c r="F54" s="14" t="s">
        <v>301</v>
      </c>
    </row>
    <row r="55" spans="1:6" x14ac:dyDescent="0.4">
      <c r="A55" s="162"/>
      <c r="B55" s="62" t="s">
        <v>557</v>
      </c>
      <c r="C55" s="109"/>
      <c r="D55" s="109"/>
      <c r="E55" s="109"/>
      <c r="F55" s="14" t="s">
        <v>301</v>
      </c>
    </row>
    <row r="56" spans="1:6" x14ac:dyDescent="0.4">
      <c r="A56" s="163"/>
      <c r="B56" s="62" t="s">
        <v>558</v>
      </c>
      <c r="C56" s="109"/>
      <c r="D56" s="109"/>
      <c r="E56" s="109"/>
      <c r="F56" s="14" t="s">
        <v>301</v>
      </c>
    </row>
    <row r="57" spans="1:6" ht="18.75" customHeight="1" x14ac:dyDescent="0.4">
      <c r="A57" s="134" t="s">
        <v>470</v>
      </c>
      <c r="B57" s="7" t="s">
        <v>247</v>
      </c>
      <c r="C57" s="109"/>
      <c r="D57" s="109"/>
      <c r="E57" s="109"/>
      <c r="F57" s="2" t="s">
        <v>313</v>
      </c>
    </row>
    <row r="58" spans="1:6" x14ac:dyDescent="0.4">
      <c r="A58" s="135"/>
      <c r="B58" s="7" t="s">
        <v>248</v>
      </c>
      <c r="C58" s="109"/>
      <c r="D58" s="109"/>
      <c r="E58" s="109"/>
      <c r="F58" s="2" t="s">
        <v>313</v>
      </c>
    </row>
    <row r="59" spans="1:6" x14ac:dyDescent="0.4">
      <c r="A59" s="135"/>
      <c r="B59" s="7" t="s">
        <v>249</v>
      </c>
      <c r="C59" s="109"/>
      <c r="D59" s="109"/>
      <c r="E59" s="109"/>
      <c r="F59" s="2" t="s">
        <v>313</v>
      </c>
    </row>
    <row r="60" spans="1:6" x14ac:dyDescent="0.4">
      <c r="A60" s="135"/>
      <c r="B60" s="7" t="s">
        <v>250</v>
      </c>
      <c r="C60" s="109"/>
      <c r="D60" s="109"/>
      <c r="E60" s="109"/>
      <c r="F60" s="2" t="s">
        <v>313</v>
      </c>
    </row>
    <row r="61" spans="1:6" x14ac:dyDescent="0.4">
      <c r="A61" s="135"/>
      <c r="B61" s="7" t="s">
        <v>251</v>
      </c>
      <c r="C61" s="109"/>
      <c r="D61" s="109"/>
      <c r="E61" s="109"/>
      <c r="F61" s="2" t="s">
        <v>313</v>
      </c>
    </row>
    <row r="62" spans="1:6" x14ac:dyDescent="0.4">
      <c r="A62" s="135"/>
      <c r="B62" s="7" t="s">
        <v>252</v>
      </c>
      <c r="C62" s="109"/>
      <c r="D62" s="109"/>
      <c r="E62" s="109"/>
      <c r="F62" s="2" t="s">
        <v>313</v>
      </c>
    </row>
    <row r="63" spans="1:6" x14ac:dyDescent="0.4">
      <c r="A63" s="135"/>
      <c r="B63" s="7" t="s">
        <v>253</v>
      </c>
      <c r="C63" s="109"/>
      <c r="D63" s="109"/>
      <c r="E63" s="109"/>
      <c r="F63" s="2" t="s">
        <v>313</v>
      </c>
    </row>
    <row r="64" spans="1:6" x14ac:dyDescent="0.4">
      <c r="A64" s="135"/>
      <c r="B64" s="65" t="s">
        <v>581</v>
      </c>
      <c r="C64" s="109"/>
      <c r="D64" s="109"/>
      <c r="E64" s="109"/>
      <c r="F64" s="14" t="s">
        <v>301</v>
      </c>
    </row>
    <row r="65" spans="1:6" x14ac:dyDescent="0.4">
      <c r="A65" s="135"/>
      <c r="B65" s="65" t="s">
        <v>611</v>
      </c>
      <c r="C65" s="109"/>
      <c r="D65" s="109"/>
      <c r="E65" s="109"/>
      <c r="F65" s="14" t="s">
        <v>301</v>
      </c>
    </row>
    <row r="66" spans="1:6" ht="37.5" x14ac:dyDescent="0.4">
      <c r="A66" s="135"/>
      <c r="B66" s="71" t="s">
        <v>583</v>
      </c>
      <c r="C66" s="109"/>
      <c r="D66" s="109"/>
      <c r="E66" s="109"/>
      <c r="F66" s="14" t="s">
        <v>301</v>
      </c>
    </row>
    <row r="67" spans="1:6" x14ac:dyDescent="0.4">
      <c r="A67" s="135"/>
      <c r="B67" s="7" t="s">
        <v>254</v>
      </c>
      <c r="C67" s="109"/>
      <c r="D67" s="109"/>
      <c r="E67" s="109"/>
      <c r="F67" s="2" t="s">
        <v>313</v>
      </c>
    </row>
    <row r="68" spans="1:6" x14ac:dyDescent="0.4">
      <c r="A68" s="135"/>
      <c r="B68" s="7" t="s">
        <v>235</v>
      </c>
      <c r="C68" s="109"/>
      <c r="D68" s="109"/>
      <c r="E68" s="109"/>
      <c r="F68" s="2" t="s">
        <v>313</v>
      </c>
    </row>
    <row r="69" spans="1:6" x14ac:dyDescent="0.4">
      <c r="A69" s="136"/>
      <c r="B69" s="65" t="s">
        <v>582</v>
      </c>
      <c r="C69" s="109"/>
      <c r="D69" s="109"/>
      <c r="E69" s="109"/>
      <c r="F69" s="14" t="s">
        <v>301</v>
      </c>
    </row>
    <row r="70" spans="1:6" x14ac:dyDescent="0.4">
      <c r="A70" s="122" t="s">
        <v>310</v>
      </c>
      <c r="B70" s="7" t="s">
        <v>256</v>
      </c>
      <c r="C70" s="109"/>
      <c r="D70" s="109"/>
      <c r="E70" s="109"/>
      <c r="F70" s="2" t="s">
        <v>313</v>
      </c>
    </row>
    <row r="71" spans="1:6" x14ac:dyDescent="0.4">
      <c r="A71" s="122"/>
      <c r="B71" s="7" t="s">
        <v>257</v>
      </c>
      <c r="C71" s="109"/>
      <c r="D71" s="109"/>
      <c r="E71" s="109"/>
      <c r="F71" s="2" t="s">
        <v>313</v>
      </c>
    </row>
    <row r="72" spans="1:6" ht="37.5" x14ac:dyDescent="0.4">
      <c r="A72" s="122"/>
      <c r="B72" s="7" t="s">
        <v>259</v>
      </c>
      <c r="C72" s="109"/>
      <c r="D72" s="109"/>
      <c r="E72" s="109"/>
      <c r="F72" s="2" t="s">
        <v>316</v>
      </c>
    </row>
    <row r="73" spans="1:6" x14ac:dyDescent="0.4">
      <c r="A73" s="122"/>
      <c r="B73" s="7" t="s">
        <v>258</v>
      </c>
      <c r="C73" s="109"/>
      <c r="D73" s="109"/>
      <c r="E73" s="109"/>
      <c r="F73" s="2" t="s">
        <v>313</v>
      </c>
    </row>
    <row r="74" spans="1:6" ht="37.5" x14ac:dyDescent="0.4">
      <c r="A74" s="122"/>
      <c r="B74" s="7" t="s">
        <v>260</v>
      </c>
      <c r="C74" s="109"/>
      <c r="D74" s="109"/>
      <c r="E74" s="109"/>
      <c r="F74" s="2" t="s">
        <v>316</v>
      </c>
    </row>
    <row r="75" spans="1:6" x14ac:dyDescent="0.4">
      <c r="A75" s="134" t="s">
        <v>621</v>
      </c>
      <c r="B75" s="67" t="s">
        <v>761</v>
      </c>
      <c r="C75" s="109"/>
      <c r="D75" s="109"/>
      <c r="E75" s="109"/>
      <c r="F75" s="14" t="s">
        <v>301</v>
      </c>
    </row>
    <row r="76" spans="1:6" x14ac:dyDescent="0.4">
      <c r="A76" s="136"/>
      <c r="B76" s="67" t="s">
        <v>762</v>
      </c>
      <c r="C76" s="109"/>
      <c r="D76" s="109"/>
      <c r="E76" s="109"/>
      <c r="F76" s="14" t="s">
        <v>301</v>
      </c>
    </row>
    <row r="77" spans="1:6" x14ac:dyDescent="0.4">
      <c r="A77" s="134" t="s">
        <v>622</v>
      </c>
      <c r="B77" s="67" t="s">
        <v>626</v>
      </c>
      <c r="C77" s="109"/>
      <c r="D77" s="109"/>
      <c r="E77" s="109"/>
      <c r="F77" s="14" t="s">
        <v>301</v>
      </c>
    </row>
    <row r="78" spans="1:6" x14ac:dyDescent="0.4">
      <c r="A78" s="135"/>
      <c r="B78" s="67" t="s">
        <v>627</v>
      </c>
      <c r="C78" s="109"/>
      <c r="D78" s="109"/>
      <c r="E78" s="109"/>
      <c r="F78" s="14" t="s">
        <v>301</v>
      </c>
    </row>
    <row r="79" spans="1:6" x14ac:dyDescent="0.4">
      <c r="A79" s="135"/>
      <c r="B79" s="67" t="s">
        <v>629</v>
      </c>
      <c r="C79" s="109"/>
      <c r="D79" s="109"/>
      <c r="E79" s="109"/>
      <c r="F79" s="14" t="s">
        <v>301</v>
      </c>
    </row>
    <row r="80" spans="1:6" x14ac:dyDescent="0.4">
      <c r="A80" s="136"/>
      <c r="B80" s="67" t="s">
        <v>630</v>
      </c>
      <c r="C80" s="109"/>
      <c r="D80" s="109"/>
      <c r="E80" s="109"/>
      <c r="F80" s="14" t="s">
        <v>301</v>
      </c>
    </row>
    <row r="81" spans="1:6" ht="37.5" customHeight="1" x14ac:dyDescent="0.4">
      <c r="A81" s="134" t="s">
        <v>311</v>
      </c>
      <c r="B81" s="7" t="s">
        <v>636</v>
      </c>
      <c r="C81" s="109"/>
      <c r="D81" s="109"/>
      <c r="E81" s="109"/>
      <c r="F81" s="2" t="s">
        <v>313</v>
      </c>
    </row>
    <row r="82" spans="1:6" ht="37.5" customHeight="1" x14ac:dyDescent="0.4">
      <c r="A82" s="135"/>
      <c r="B82" s="67" t="s">
        <v>638</v>
      </c>
      <c r="C82" s="109"/>
      <c r="D82" s="109"/>
      <c r="E82" s="109"/>
      <c r="F82" s="14" t="s">
        <v>301</v>
      </c>
    </row>
    <row r="83" spans="1:6" ht="37.5" customHeight="1" x14ac:dyDescent="0.4">
      <c r="A83" s="136"/>
      <c r="B83" s="67" t="s">
        <v>640</v>
      </c>
      <c r="C83" s="88"/>
      <c r="D83" s="109"/>
      <c r="E83" s="109"/>
      <c r="F83" s="14" t="s">
        <v>692</v>
      </c>
    </row>
    <row r="84" spans="1:6" x14ac:dyDescent="0.4">
      <c r="A84" s="134" t="s">
        <v>647</v>
      </c>
      <c r="B84" s="67" t="s">
        <v>626</v>
      </c>
      <c r="C84" s="109"/>
      <c r="D84" s="109"/>
      <c r="E84" s="109"/>
      <c r="F84" s="14" t="s">
        <v>301</v>
      </c>
    </row>
    <row r="85" spans="1:6" x14ac:dyDescent="0.4">
      <c r="A85" s="135"/>
      <c r="B85" s="67" t="s">
        <v>627</v>
      </c>
      <c r="C85" s="109"/>
      <c r="D85" s="109"/>
      <c r="E85" s="109"/>
      <c r="F85" s="14" t="s">
        <v>301</v>
      </c>
    </row>
    <row r="86" spans="1:6" x14ac:dyDescent="0.4">
      <c r="A86" s="135"/>
      <c r="B86" s="67" t="s">
        <v>629</v>
      </c>
      <c r="C86" s="109"/>
      <c r="D86" s="109"/>
      <c r="E86" s="109"/>
      <c r="F86" s="14" t="s">
        <v>301</v>
      </c>
    </row>
    <row r="87" spans="1:6" x14ac:dyDescent="0.4">
      <c r="A87" s="136"/>
      <c r="B87" s="67" t="s">
        <v>630</v>
      </c>
      <c r="C87" s="109"/>
      <c r="D87" s="109"/>
      <c r="E87" s="109"/>
      <c r="F87" s="14" t="s">
        <v>301</v>
      </c>
    </row>
    <row r="88" spans="1:6" x14ac:dyDescent="0.4">
      <c r="A88" s="134" t="s">
        <v>649</v>
      </c>
      <c r="B88" s="67" t="s">
        <v>626</v>
      </c>
      <c r="C88" s="109"/>
      <c r="D88" s="109"/>
      <c r="E88" s="109"/>
      <c r="F88" s="14" t="s">
        <v>301</v>
      </c>
    </row>
    <row r="89" spans="1:6" x14ac:dyDescent="0.4">
      <c r="A89" s="135"/>
      <c r="B89" s="67" t="s">
        <v>627</v>
      </c>
      <c r="C89" s="109"/>
      <c r="D89" s="109"/>
      <c r="E89" s="109"/>
      <c r="F89" s="14" t="s">
        <v>301</v>
      </c>
    </row>
    <row r="90" spans="1:6" x14ac:dyDescent="0.4">
      <c r="A90" s="135"/>
      <c r="B90" s="67" t="s">
        <v>629</v>
      </c>
      <c r="C90" s="109"/>
      <c r="D90" s="109"/>
      <c r="E90" s="109"/>
      <c r="F90" s="14" t="s">
        <v>301</v>
      </c>
    </row>
    <row r="91" spans="1:6" x14ac:dyDescent="0.4">
      <c r="A91" s="135"/>
      <c r="B91" s="67" t="s">
        <v>630</v>
      </c>
      <c r="C91" s="109"/>
      <c r="D91" s="109"/>
      <c r="E91" s="109"/>
      <c r="F91" s="14" t="s">
        <v>301</v>
      </c>
    </row>
    <row r="92" spans="1:6" x14ac:dyDescent="0.4">
      <c r="A92" s="135"/>
      <c r="B92" s="67" t="s">
        <v>650</v>
      </c>
      <c r="C92" s="109"/>
      <c r="D92" s="109"/>
      <c r="E92" s="109"/>
      <c r="F92" s="14" t="s">
        <v>301</v>
      </c>
    </row>
    <row r="93" spans="1:6" x14ac:dyDescent="0.4">
      <c r="A93" s="136"/>
      <c r="B93" s="67" t="s">
        <v>651</v>
      </c>
      <c r="C93" s="109"/>
      <c r="D93" s="109"/>
      <c r="E93" s="109"/>
      <c r="F93" s="14" t="s">
        <v>301</v>
      </c>
    </row>
  </sheetData>
  <sheetProtection password="C04E" sheet="1" objects="1" scenarios="1"/>
  <mergeCells count="103">
    <mergeCell ref="A6:A8"/>
    <mergeCell ref="A25:A44"/>
    <mergeCell ref="A9:A16"/>
    <mergeCell ref="A17:A20"/>
    <mergeCell ref="A21:A24"/>
    <mergeCell ref="A45:A56"/>
    <mergeCell ref="A57:A69"/>
    <mergeCell ref="A1:D1"/>
    <mergeCell ref="A2:D2"/>
    <mergeCell ref="A4:L4"/>
    <mergeCell ref="C5:L5"/>
    <mergeCell ref="A5:B5"/>
    <mergeCell ref="C9:E9"/>
    <mergeCell ref="C10:E10"/>
    <mergeCell ref="C11:E11"/>
    <mergeCell ref="C12:E12"/>
    <mergeCell ref="C13:E13"/>
    <mergeCell ref="C14:E14"/>
    <mergeCell ref="C15:E15"/>
    <mergeCell ref="C29:E29"/>
    <mergeCell ref="C30:E30"/>
    <mergeCell ref="C31:E31"/>
    <mergeCell ref="C32:E32"/>
    <mergeCell ref="C33:E33"/>
    <mergeCell ref="C93:E93"/>
    <mergeCell ref="C16:E16"/>
    <mergeCell ref="C17:E17"/>
    <mergeCell ref="C18:E18"/>
    <mergeCell ref="A88:A93"/>
    <mergeCell ref="A75:A76"/>
    <mergeCell ref="A77:A80"/>
    <mergeCell ref="A81:A83"/>
    <mergeCell ref="A84:A87"/>
    <mergeCell ref="A70:A74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49:E49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59:E59"/>
    <mergeCell ref="C60:E60"/>
    <mergeCell ref="C61:E61"/>
    <mergeCell ref="C62:E62"/>
    <mergeCell ref="C63:E63"/>
    <mergeCell ref="C54:E54"/>
    <mergeCell ref="C55:E55"/>
    <mergeCell ref="C56:E56"/>
    <mergeCell ref="C57:E57"/>
    <mergeCell ref="C58:E5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79:E79"/>
    <mergeCell ref="C80:E80"/>
    <mergeCell ref="C81:E81"/>
    <mergeCell ref="C82:E82"/>
    <mergeCell ref="D83:E83"/>
    <mergeCell ref="C74:E74"/>
    <mergeCell ref="C75:E75"/>
    <mergeCell ref="C76:E76"/>
    <mergeCell ref="C77:E77"/>
    <mergeCell ref="C78:E78"/>
  </mergeCells>
  <phoneticPr fontId="2"/>
  <conditionalFormatting sqref="C7">
    <cfRule type="expression" dxfId="346" priority="111">
      <formula>$C$6="あり"</formula>
    </cfRule>
  </conditionalFormatting>
  <conditionalFormatting sqref="D7:L7">
    <cfRule type="expression" dxfId="345" priority="110">
      <formula>C$7&lt;&gt;""</formula>
    </cfRule>
  </conditionalFormatting>
  <conditionalFormatting sqref="C8:L8">
    <cfRule type="expression" dxfId="344" priority="108">
      <formula>C$7="その他"</formula>
    </cfRule>
  </conditionalFormatting>
  <conditionalFormatting sqref="C26">
    <cfRule type="expression" dxfId="343" priority="97">
      <formula>$C$25="陽性"</formula>
    </cfRule>
  </conditionalFormatting>
  <conditionalFormatting sqref="C28">
    <cfRule type="expression" dxfId="342" priority="94">
      <formula>$C$25="陽性"</formula>
    </cfRule>
  </conditionalFormatting>
  <conditionalFormatting sqref="C37">
    <cfRule type="expression" dxfId="341" priority="85">
      <formula>$C$35="陽性"</formula>
    </cfRule>
  </conditionalFormatting>
  <conditionalFormatting sqref="C58">
    <cfRule type="expression" dxfId="340" priority="68">
      <formula>$C$57="陽性"</formula>
    </cfRule>
  </conditionalFormatting>
  <conditionalFormatting sqref="C61">
    <cfRule type="expression" dxfId="339" priority="66">
      <formula>$C$60="陽性"</formula>
    </cfRule>
  </conditionalFormatting>
  <conditionalFormatting sqref="D7:L8 C67:C93 C6:C65">
    <cfRule type="expression" dxfId="338" priority="1">
      <formula>C6&lt;&gt;""</formula>
    </cfRule>
  </conditionalFormatting>
  <conditionalFormatting sqref="C28">
    <cfRule type="expression" dxfId="337" priority="58">
      <formula>$C$25="陽性"</formula>
    </cfRule>
  </conditionalFormatting>
  <conditionalFormatting sqref="C27">
    <cfRule type="expression" dxfId="336" priority="57">
      <formula>AND($C$25&lt;&gt;"不明or未検査",$C$25&lt;&gt;"")</formula>
    </cfRule>
  </conditionalFormatting>
  <conditionalFormatting sqref="C30">
    <cfRule type="expression" dxfId="335" priority="55">
      <formula>AND($C$29&lt;&gt;"不明or未検査",$C$29&lt;&gt;"")</formula>
    </cfRule>
  </conditionalFormatting>
  <conditionalFormatting sqref="C36">
    <cfRule type="expression" dxfId="334" priority="56">
      <formula>AND($C$35&lt;&gt;"不明or未検査",$C$35&lt;&gt;"")</formula>
    </cfRule>
  </conditionalFormatting>
  <conditionalFormatting sqref="C59">
    <cfRule type="expression" dxfId="333" priority="54">
      <formula>AND($C$57&lt;&gt;"不明or未検査",$C$57&lt;&gt;"")</formula>
    </cfRule>
  </conditionalFormatting>
  <conditionalFormatting sqref="C62">
    <cfRule type="expression" dxfId="332" priority="53">
      <formula>AND($C$60&lt;&gt;"不明or未検査",$C$60&lt;&gt;"")</formula>
    </cfRule>
  </conditionalFormatting>
  <conditionalFormatting sqref="C10">
    <cfRule type="expression" dxfId="331" priority="52">
      <formula>AND($C9&lt;&gt;"不明or未検査",$C9&lt;&gt;"")</formula>
    </cfRule>
  </conditionalFormatting>
  <conditionalFormatting sqref="C12">
    <cfRule type="expression" dxfId="330" priority="45">
      <formula>AND($C11&lt;&gt;"不明or未検査",$C11&lt;&gt;"")</formula>
    </cfRule>
  </conditionalFormatting>
  <conditionalFormatting sqref="C14">
    <cfRule type="expression" dxfId="329" priority="41">
      <formula>AND($C13&lt;&gt;"不明or未検査",$C13&lt;&gt;"")</formula>
    </cfRule>
  </conditionalFormatting>
  <conditionalFormatting sqref="C16">
    <cfRule type="expression" dxfId="328" priority="40">
      <formula>AND($C15&lt;&gt;"不明or未検査",$C15&lt;&gt;"")</formula>
    </cfRule>
  </conditionalFormatting>
  <conditionalFormatting sqref="C18 C52 C54 C56 C78 C85">
    <cfRule type="expression" dxfId="327" priority="38">
      <formula>AND($C17&lt;&gt;"不明or未検査",$C17&lt;&gt;"")</formula>
    </cfRule>
  </conditionalFormatting>
  <conditionalFormatting sqref="C20">
    <cfRule type="expression" dxfId="326" priority="36">
      <formula>AND($C19&lt;&gt;"不明or未検査",$C19&lt;&gt;"")</formula>
    </cfRule>
  </conditionalFormatting>
  <conditionalFormatting sqref="C22">
    <cfRule type="expression" dxfId="325" priority="35">
      <formula>AND($C21&lt;&gt;"不明or未検査",$C21&lt;&gt;"")</formula>
    </cfRule>
  </conditionalFormatting>
  <conditionalFormatting sqref="C24">
    <cfRule type="expression" dxfId="324" priority="34">
      <formula>AND($C23&lt;&gt;"不明or未検査",$C23&lt;&gt;"")</formula>
    </cfRule>
  </conditionalFormatting>
  <conditionalFormatting sqref="C32">
    <cfRule type="expression" dxfId="323" priority="33">
      <formula>AND($C$31&lt;&gt;"不明or未検査",$C$31&lt;&gt;"")</formula>
    </cfRule>
  </conditionalFormatting>
  <conditionalFormatting sqref="C34">
    <cfRule type="expression" dxfId="322" priority="32">
      <formula>AND($C$33&lt;&gt;"不明or未検査",$C$33&lt;&gt;"")</formula>
    </cfRule>
  </conditionalFormatting>
  <conditionalFormatting sqref="C39">
    <cfRule type="expression" dxfId="321" priority="31">
      <formula>AND($C$38&lt;&gt;"不明or未検査",$C$38&lt;&gt;"")</formula>
    </cfRule>
  </conditionalFormatting>
  <conditionalFormatting sqref="C41">
    <cfRule type="expression" dxfId="320" priority="30">
      <formula>AND($C$40&lt;&gt;"不明or未検査",$C$40&lt;&gt;"")</formula>
    </cfRule>
  </conditionalFormatting>
  <conditionalFormatting sqref="C43">
    <cfRule type="expression" dxfId="319" priority="29">
      <formula>AND($C$42&lt;&gt;"不明or未検査",$C$42&lt;&gt;"")</formula>
    </cfRule>
  </conditionalFormatting>
  <conditionalFormatting sqref="C50">
    <cfRule type="expression" dxfId="318" priority="28">
      <formula>AND($C49&lt;&gt;"不明or未検査",$C49&lt;&gt;"")</formula>
    </cfRule>
  </conditionalFormatting>
  <conditionalFormatting sqref="C64">
    <cfRule type="expression" dxfId="317" priority="27">
      <formula>AND($C$63&lt;&gt;"不明or未検査",$C$63&lt;&gt;"")</formula>
    </cfRule>
  </conditionalFormatting>
  <conditionalFormatting sqref="C69">
    <cfRule type="expression" dxfId="316" priority="22">
      <formula>AND($C$68&lt;&gt;"不明or未検査",$C$68&lt;&gt;"")</formula>
    </cfRule>
  </conditionalFormatting>
  <conditionalFormatting sqref="C76">
    <cfRule type="expression" dxfId="315" priority="18">
      <formula>AND($C$75&lt;&gt;"不明or未検査",$C$75&lt;&gt;"")</formula>
    </cfRule>
  </conditionalFormatting>
  <conditionalFormatting sqref="C80">
    <cfRule type="expression" dxfId="314" priority="16">
      <formula>AND($C79&lt;&gt;"不明or未検査",$C79&lt;&gt;"")</formula>
    </cfRule>
  </conditionalFormatting>
  <conditionalFormatting sqref="C82">
    <cfRule type="expression" dxfId="313" priority="50">
      <formula>AND($C$81&lt;&gt;"不明or未検査",$C$81&lt;&gt;"")</formula>
    </cfRule>
  </conditionalFormatting>
  <conditionalFormatting sqref="C83">
    <cfRule type="expression" dxfId="312" priority="14">
      <formula>$C$81="陽性"</formula>
    </cfRule>
  </conditionalFormatting>
  <conditionalFormatting sqref="C87">
    <cfRule type="expression" dxfId="311" priority="13">
      <formula>AND($C86&lt;&gt;"不明or未検査",$C86&lt;&gt;"")</formula>
    </cfRule>
  </conditionalFormatting>
  <conditionalFormatting sqref="C89">
    <cfRule type="expression" dxfId="310" priority="11">
      <formula>AND($C$88&lt;&gt;"不明or未検査",$C$88&lt;&gt;"")</formula>
    </cfRule>
  </conditionalFormatting>
  <conditionalFormatting sqref="C91">
    <cfRule type="expression" dxfId="309" priority="9">
      <formula>AND($C$90&lt;&gt;"不明or未検査",$C$90&lt;&gt;"")</formula>
    </cfRule>
  </conditionalFormatting>
  <conditionalFormatting sqref="C93">
    <cfRule type="expression" dxfId="308" priority="8">
      <formula>AND($C$92&lt;&gt;"不明or未検査",$C$92&lt;&gt;"")</formula>
    </cfRule>
  </conditionalFormatting>
  <conditionalFormatting sqref="D83">
    <cfRule type="expression" dxfId="307" priority="4">
      <formula>D83&lt;&gt;""</formula>
    </cfRule>
    <cfRule type="expression" dxfId="306" priority="5">
      <formula>$C$83&lt;&gt;""</formula>
    </cfRule>
  </conditionalFormatting>
  <conditionalFormatting sqref="C66">
    <cfRule type="expression" dxfId="305" priority="2">
      <formula>C66&lt;&gt;""</formula>
    </cfRule>
  </conditionalFormatting>
  <conditionalFormatting sqref="C65:E66">
    <cfRule type="expression" dxfId="304" priority="7">
      <formula>$C$63="境界域（2+）"</formula>
    </cfRule>
  </conditionalFormatting>
  <dataValidations count="84">
    <dataValidation type="list" allowBlank="1" showInputMessage="1" showErrorMessage="1" sqref="C6" xr:uid="{44784290-9C51-4545-A16A-2DD660262E18}">
      <formula1>登録時転移</formula1>
    </dataValidation>
    <dataValidation type="list" allowBlank="1" showInputMessage="1" showErrorMessage="1" sqref="C7:L7" xr:uid="{8DB3C761-B622-4A9B-97B6-2273E080DC83}">
      <formula1>登録時転移部位</formula1>
    </dataValidation>
    <dataValidation type="list" allowBlank="1" showInputMessage="1" showErrorMessage="1" sqref="C25" xr:uid="{5CF50FB6-DF1B-49B4-A561-480C49FC74F6}">
      <formula1>肺_EGFR</formula1>
    </dataValidation>
    <dataValidation type="list" allowBlank="1" showInputMessage="1" sqref="C26" xr:uid="{AC5C8A9D-1983-4EE4-85D5-861CF7F38D46}">
      <formula1>肺_EGFR_type</formula1>
    </dataValidation>
    <dataValidation type="list" allowBlank="1" showInputMessage="1" showErrorMessage="1" sqref="C27" xr:uid="{2F51896A-32C4-4050-BF41-A2C7DB4F9554}">
      <formula1>肺_EGFR_検査方法</formula1>
    </dataValidation>
    <dataValidation type="list" allowBlank="1" showInputMessage="1" showErrorMessage="1" sqref="C28" xr:uid="{1947852E-A58A-4137-B05C-522591E1C58E}">
      <formula1>肺_EGFR_TKI耐性後</formula1>
    </dataValidation>
    <dataValidation type="list" allowBlank="1" showInputMessage="1" showErrorMessage="1" sqref="C29" xr:uid="{13522B61-80AA-4F86-A8F4-979AB11AF1FD}">
      <formula1>肺_ALK融合</formula1>
    </dataValidation>
    <dataValidation type="list" allowBlank="1" showInputMessage="1" showErrorMessage="1" sqref="C30" xr:uid="{3B5B51D3-D7EA-4FF6-91AB-2DAAF484F6F9}">
      <formula1>肺_ALK検査方法</formula1>
    </dataValidation>
    <dataValidation type="list" allowBlank="1" showInputMessage="1" showErrorMessage="1" sqref="C31" xr:uid="{A6BE78C8-B7E6-45D7-BAC8-07DB1DDFF513}">
      <formula1>肺_ROS</formula1>
    </dataValidation>
    <dataValidation type="list" allowBlank="1" showInputMessage="1" showErrorMessage="1" sqref="C33" xr:uid="{B1B0AC30-BD57-4C21-87E3-199B37395919}">
      <formula1>肺_BRAF</formula1>
    </dataValidation>
    <dataValidation type="list" allowBlank="1" showInputMessage="1" showErrorMessage="1" sqref="C35" xr:uid="{44F4B651-D990-44ED-9407-163281679BD7}">
      <formula1>肺_PD_L</formula1>
    </dataValidation>
    <dataValidation type="list" allowBlank="1" showInputMessage="1" showErrorMessage="1" sqref="C36" xr:uid="{6ACD3CAD-C748-4392-82FF-64417E6A5F92}">
      <formula1>肺_PD_L_検査方法</formula1>
    </dataValidation>
    <dataValidation type="list" allowBlank="1" showInputMessage="1" showErrorMessage="1" sqref="C44" xr:uid="{CBEAD5D4-8717-4A9F-8615-2F1EC7623C77}">
      <formula1>肺_アスベスト暴露歴</formula1>
    </dataValidation>
    <dataValidation type="list" allowBlank="1" showInputMessage="1" showErrorMessage="1" sqref="C45" xr:uid="{6D1DBD2D-B403-4611-A87C-710E2EA9C4A6}">
      <formula1>乳_HER_IHC</formula1>
    </dataValidation>
    <dataValidation type="list" allowBlank="1" showInputMessage="1" showErrorMessage="1" sqref="C46" xr:uid="{436D6F5A-1049-4483-BF72-20B70E61AECF}">
      <formula1>乳_HER_FISH</formula1>
    </dataValidation>
    <dataValidation type="list" allowBlank="1" showInputMessage="1" showErrorMessage="1" sqref="C47" xr:uid="{3ABF3ABE-50B8-4A51-BE7F-19E771566757}">
      <formula1>乳_ER</formula1>
    </dataValidation>
    <dataValidation type="list" allowBlank="1" showInputMessage="1" showErrorMessage="1" sqref="C48" xr:uid="{08DED6EE-4774-4EDF-A2B6-54CEA0116516}">
      <formula1>乳_PgR</formula1>
    </dataValidation>
    <dataValidation type="list" allowBlank="1" showInputMessage="1" showErrorMessage="1" sqref="C49" xr:uid="{E7BB6C1C-6069-4E30-9C88-8F66CA761309}">
      <formula1>乳_gBRCAⅠ</formula1>
    </dataValidation>
    <dataValidation type="list" allowBlank="1" showInputMessage="1" showErrorMessage="1" sqref="C51" xr:uid="{8EF745F6-5AC2-41B9-A035-3C4EED4192DD}">
      <formula1>乳_gBRCAⅡ</formula1>
    </dataValidation>
    <dataValidation type="list" allowBlank="1" showInputMessage="1" showErrorMessage="1" sqref="C57" xr:uid="{FFE8381B-D560-4E97-AF5D-7877FBE1F153}">
      <formula1>食道_胃_KRAS</formula1>
    </dataValidation>
    <dataValidation type="list" allowBlank="1" showInputMessage="1" showErrorMessage="1" sqref="C58" xr:uid="{9B4523BA-CD17-4CE4-868E-81AEEFC3101A}">
      <formula1>食道_胃_KRAS_type</formula1>
    </dataValidation>
    <dataValidation type="list" allowBlank="1" showInputMessage="1" showErrorMessage="1" sqref="C59" xr:uid="{4251A0FC-E840-47A3-BE68-890E0278F630}">
      <formula1>食道_胃_KRAS_検査方法</formula1>
    </dataValidation>
    <dataValidation type="list" allowBlank="1" showInputMessage="1" showErrorMessage="1" sqref="C60" xr:uid="{871D2A39-E033-4A25-B184-216325FF141A}">
      <formula1>食道_胃_NRAS</formula1>
    </dataValidation>
    <dataValidation type="list" allowBlank="1" showInputMessage="1" showErrorMessage="1" sqref="C61" xr:uid="{4B146458-88F3-4554-A1AC-9396AF08DC15}">
      <formula1>食道_胃_NRAS_type</formula1>
    </dataValidation>
    <dataValidation type="list" allowBlank="1" showInputMessage="1" showErrorMessage="1" sqref="C62" xr:uid="{C2197A3D-BC3E-4A9A-8000-C6AA6A7B9774}">
      <formula1>食道_胃_NRAS_検査方法</formula1>
    </dataValidation>
    <dataValidation type="list" allowBlank="1" showInputMessage="1" showErrorMessage="1" sqref="C63" xr:uid="{F33155A3-85DB-4193-8657-B7B649FB6BD6}">
      <formula1>食道_胃_HER</formula1>
    </dataValidation>
    <dataValidation type="list" allowBlank="1" showInputMessage="1" showErrorMessage="1" sqref="C67" xr:uid="{0ABBAD10-7012-42DD-B914-9DA73D4CD49C}">
      <formula1>食道_胃_EGFR</formula1>
    </dataValidation>
    <dataValidation type="list" allowBlank="1" showInputMessage="1" showErrorMessage="1" sqref="C68" xr:uid="{504351BC-38B6-4E56-A703-3D7B71550C75}">
      <formula1>食道_胃_BRAF</formula1>
    </dataValidation>
    <dataValidation type="list" allowBlank="1" showInputMessage="1" showErrorMessage="1" sqref="C70" xr:uid="{C7FACF4A-C795-4D72-AE36-DD6E58522581}">
      <formula1>肝_HBsAg</formula1>
    </dataValidation>
    <dataValidation type="list" allowBlank="1" showInputMessage="1" showErrorMessage="1" sqref="C71" xr:uid="{438E313A-C00B-4688-A5F5-D425F978AE07}">
      <formula1>肝_HBs抗体</formula1>
    </dataValidation>
    <dataValidation type="list" allowBlank="1" showInputMessage="1" showErrorMessage="1" sqref="C73" xr:uid="{20C2A301-D6CA-4791-9A42-90D3060A1BF5}">
      <formula1>肝_HCV抗体</formula1>
    </dataValidation>
    <dataValidation type="list" allowBlank="1" showInputMessage="1" showErrorMessage="1" sqref="C81" xr:uid="{9E74A8AA-2712-4157-B933-52BA37813057}">
      <formula1>皮膚_BRAF遺伝子変異</formula1>
    </dataValidation>
    <dataValidation type="list" allowBlank="1" showInputMessage="1" showErrorMessage="1" sqref="C9" xr:uid="{0F56E0C0-4757-4747-BB1C-13414A4F45FA}">
      <formula1>固形がん_NTRK融合遺伝子</formula1>
    </dataValidation>
    <dataValidation type="list" allowBlank="1" showInputMessage="1" showErrorMessage="1" sqref="C10" xr:uid="{4AA6FA63-AC68-4E4F-BC31-FDF2BA8204C6}">
      <formula1>固形がん_NTRK融合遺伝子検査方法</formula1>
    </dataValidation>
    <dataValidation type="list" allowBlank="1" showInputMessage="1" showErrorMessage="1" sqref="C11" xr:uid="{7A013163-CB78-403D-9A57-92076E38D4DF}">
      <formula1>固形がん_マイクロサテライト不安定性</formula1>
    </dataValidation>
    <dataValidation type="list" allowBlank="1" showInputMessage="1" showErrorMessage="1" sqref="C12" xr:uid="{E8DA4D23-54FE-4CDE-82B6-7529A96D7907}">
      <formula1>固形がん_マイクロサテライト不安定性検査方法</formula1>
    </dataValidation>
    <dataValidation type="list" allowBlank="1" showInputMessage="1" showErrorMessage="1" sqref="C13" xr:uid="{13A66102-9F1D-4037-B448-A8A1860584E2}">
      <formula1>固形がん_ミスマッチ修復機能</formula1>
    </dataValidation>
    <dataValidation type="list" allowBlank="1" showInputMessage="1" showErrorMessage="1" sqref="C14" xr:uid="{D3D74DB8-E717-4503-9C1F-D2EE69ED4F3F}">
      <formula1>固形がん_ミスマッチ修復機能検査方法</formula1>
    </dataValidation>
    <dataValidation type="list" allowBlank="1" showInputMessage="1" showErrorMessage="1" sqref="C15" xr:uid="{51984B0E-1FF8-40A6-9C65-B79DD36BDDEC}">
      <formula1>固形がん_腫瘍遺伝子変異量</formula1>
    </dataValidation>
    <dataValidation type="list" allowBlank="1" showInputMessage="1" showErrorMessage="1" sqref="C16" xr:uid="{8729BBFC-06F2-455F-95CF-CD8EDA2EE03C}">
      <formula1>固形がん_腫瘍遺伝子変異量検査方法</formula1>
    </dataValidation>
    <dataValidation type="list" allowBlank="1" showInputMessage="1" showErrorMessage="1" sqref="C32" xr:uid="{E0990061-031D-49DA-B9CC-29185059B7A6}">
      <formula1>肺_ROS1検査方法</formula1>
    </dataValidation>
    <dataValidation type="list" allowBlank="1" showInputMessage="1" showErrorMessage="1" sqref="C34" xr:uid="{D98B147D-5B72-4653-A5AD-314A21017E24}">
      <formula1>肺_BRAF検査方法</formula1>
    </dataValidation>
    <dataValidation type="list" allowBlank="1" showInputMessage="1" showErrorMessage="1" sqref="C38" xr:uid="{7D0BD11F-B667-416E-883B-B48E1B89B946}">
      <formula1>肺_MET遺伝子変異</formula1>
    </dataValidation>
    <dataValidation type="list" allowBlank="1" showInputMessage="1" showErrorMessage="1" sqref="C39" xr:uid="{EC22B7C3-69BF-4941-BC6B-7247ABE83FC5}">
      <formula1>肺_MET遺伝子変異検査方法</formula1>
    </dataValidation>
    <dataValidation type="list" allowBlank="1" showInputMessage="1" showErrorMessage="1" sqref="C40" xr:uid="{7EFF22F8-EBE1-44B8-8AB1-3C2E6969FE14}">
      <formula1>肺_KRAS遺伝子変異</formula1>
    </dataValidation>
    <dataValidation type="list" allowBlank="1" showInputMessage="1" showErrorMessage="1" sqref="C41" xr:uid="{E995407D-50EB-4EB9-A8DE-11FE5826E90C}">
      <formula1>肺_KRAS遺伝子変異検査方法</formula1>
    </dataValidation>
    <dataValidation type="list" allowBlank="1" showInputMessage="1" showErrorMessage="1" sqref="C42" xr:uid="{6FB3327C-960F-4A2C-8059-09CCDC6AF9B2}">
      <formula1>肺_RET融合遺伝子</formula1>
    </dataValidation>
    <dataValidation type="list" allowBlank="1" showInputMessage="1" showErrorMessage="1" sqref="C43" xr:uid="{0DC94696-BECD-494E-95B3-E96CC43C1690}">
      <formula1>肺_RET融合遺伝子検査</formula1>
    </dataValidation>
    <dataValidation type="list" allowBlank="1" showInputMessage="1" showErrorMessage="1" sqref="C53" xr:uid="{14303C9B-30FD-4A24-8623-3454A9B8613A}">
      <formula1>乳_PDL1タンパク</formula1>
    </dataValidation>
    <dataValidation type="list" allowBlank="1" showInputMessage="1" showErrorMessage="1" sqref="C54" xr:uid="{D24C0EBB-5E41-4F88-8843-79A38262758C}">
      <formula1>乳_PDL1タンパク検査方法</formula1>
    </dataValidation>
    <dataValidation type="list" allowBlank="1" showInputMessage="1" showErrorMessage="1" sqref="C55" xr:uid="{829BE739-E893-4D8C-81FD-A7BA8AA27FF9}">
      <formula1>乳_ERBB2コピー数異常</formula1>
    </dataValidation>
    <dataValidation type="list" allowBlank="1" showInputMessage="1" showErrorMessage="1" sqref="C56" xr:uid="{0EC4FF58-A8F3-4D77-BCE1-7039FDA747EA}">
      <formula1>乳_ERBB2コピー数異常検査方法</formula1>
    </dataValidation>
    <dataValidation type="list" allowBlank="1" showInputMessage="1" showErrorMessage="1" sqref="C50" xr:uid="{68563802-6FF6-4CD3-8699-F577C1EC3308}">
      <formula1>乳_gBRCA1検査方法</formula1>
    </dataValidation>
    <dataValidation type="list" allowBlank="1" showInputMessage="1" showErrorMessage="1" sqref="C52" xr:uid="{CDEAE64A-5F0E-465F-91EC-CDDA62A5C272}">
      <formula1>乳_gBRCA2検査方法</formula1>
    </dataValidation>
    <dataValidation type="list" allowBlank="1" showInputMessage="1" showErrorMessage="1" sqref="C64" xr:uid="{D84E837D-E5B4-4A01-8631-52EA6D435D88}">
      <formula1>食道_胃_HER2タンパク検査方法</formula1>
    </dataValidation>
    <dataValidation type="list" allowBlank="1" showInputMessage="1" showErrorMessage="1" sqref="C65 C65" xr:uid="{BCAB0716-6C7A-4A16-8981-45588A8FF53A}">
      <formula1>食道_胃_ISH法</formula1>
    </dataValidation>
    <dataValidation type="list" allowBlank="1" showInputMessage="1" showErrorMessage="1" sqref="C66" xr:uid="{E586DD67-3DCC-4CBF-B1D8-E1708BF81AB9}">
      <formula1>食道_胃_ISH法検査方法</formula1>
    </dataValidation>
    <dataValidation type="list" allowBlank="1" showInputMessage="1" showErrorMessage="1" sqref="C69" xr:uid="{287031D3-9BED-4A99-BAAD-B8920DF161FF}">
      <formula1>食道_胃_BRAF検査方法</formula1>
    </dataValidation>
    <dataValidation type="list" allowBlank="1" showInputMessage="1" showErrorMessage="1" sqref="C82" xr:uid="{E4389CA3-4A79-4160-9811-71BE2950C59A}">
      <formula1>皮膚_BRAF遺伝子変異検査方法</formula1>
    </dataValidation>
    <dataValidation type="list" allowBlank="1" showInputMessage="1" showErrorMessage="1" sqref="C83:D83" xr:uid="{C9611BEA-F807-49CB-B15F-96C7941D7A7F}">
      <formula1>皮膚_BRAF_type</formula1>
    </dataValidation>
    <dataValidation type="list" allowBlank="1" showInputMessage="1" showErrorMessage="1" sqref="C84" xr:uid="{E40BAFFA-5BC8-4CB2-B235-DAB93664CC3E}">
      <formula1>前立腺_gBRCA1</formula1>
    </dataValidation>
    <dataValidation type="list" allowBlank="1" showInputMessage="1" showErrorMessage="1" sqref="C85" xr:uid="{FE480E35-2DDE-4AFF-BD74-889027617B42}">
      <formula1>前立腺_gBRCA1検査方法</formula1>
    </dataValidation>
    <dataValidation type="list" allowBlank="1" showInputMessage="1" showErrorMessage="1" sqref="C86" xr:uid="{146FFC56-B9F9-4D67-AB8C-D7BA7CDBD35A}">
      <formula1>前立腺_gBRCA2</formula1>
    </dataValidation>
    <dataValidation type="list" allowBlank="1" showInputMessage="1" showErrorMessage="1" sqref="C87" xr:uid="{E3BC6BFD-D3C2-47C3-87D4-01341336888E}">
      <formula1>前立腺_gBRCA2検査方法</formula1>
    </dataValidation>
    <dataValidation type="list" allowBlank="1" showInputMessage="1" showErrorMessage="1" sqref="C88" xr:uid="{E5E38045-34CA-4129-9A48-45E50E538D2C}">
      <formula1>卵巣_卵管_gBRCA1</formula1>
    </dataValidation>
    <dataValidation type="list" allowBlank="1" showInputMessage="1" showErrorMessage="1" sqref="C89" xr:uid="{9329C8A0-1C44-4C6A-A463-84891B23B6B3}">
      <formula1>卵巣_卵管_gBRCA1検査方法</formula1>
    </dataValidation>
    <dataValidation type="list" allowBlank="1" showInputMessage="1" showErrorMessage="1" sqref="C90" xr:uid="{6928885A-85BD-4CA2-A6A6-3BA4E08AA483}">
      <formula1>卵巣_卵管_gBRCA2</formula1>
    </dataValidation>
    <dataValidation type="list" allowBlank="1" showInputMessage="1" showErrorMessage="1" sqref="C91" xr:uid="{C6ED627A-6A44-4BB8-B653-C8EA4195F1B6}">
      <formula1>卵巣_卵管_gBRCA2検査方法</formula1>
    </dataValidation>
    <dataValidation type="list" allowBlank="1" showInputMessage="1" showErrorMessage="1" sqref="C92" xr:uid="{0CC58222-E84C-404A-BB97-8D1CA12EB17B}">
      <formula1>卵巣_卵管_相同組換え修復欠損</formula1>
    </dataValidation>
    <dataValidation type="list" allowBlank="1" showInputMessage="1" showErrorMessage="1" sqref="C93" xr:uid="{618F4AA3-22A1-4CB1-912B-4FDCB133E576}">
      <formula1>卵巣_卵管_相同組換え修復欠損検査方法</formula1>
    </dataValidation>
    <dataValidation type="list" allowBlank="1" showInputMessage="1" showErrorMessage="1" sqref="C21" xr:uid="{E315FA63-D200-448E-A7D6-BE3D7C481147}">
      <formula1>甲状腺_RET融合遺伝子</formula1>
    </dataValidation>
    <dataValidation type="list" allowBlank="1" showInputMessage="1" showErrorMessage="1" sqref="C17" xr:uid="{023386BB-027B-45D0-B5FA-94496CD1789C}">
      <formula1>唾液腺_HER2遺伝子増幅度</formula1>
    </dataValidation>
    <dataValidation type="list" allowBlank="1" showInputMessage="1" showErrorMessage="1" sqref="C18" xr:uid="{7C6BDC2A-DFF0-45A0-A37F-73E4B9ECEA7F}">
      <formula1>唾液腺_HER2遺伝子増幅度検査方法</formula1>
    </dataValidation>
    <dataValidation type="list" allowBlank="1" showInputMessage="1" showErrorMessage="1" sqref="C19" xr:uid="{F231B85B-4043-4924-ABD9-5563EC4174A7}">
      <formula1>唾液腺_HER2タンパク</formula1>
    </dataValidation>
    <dataValidation type="list" allowBlank="1" showInputMessage="1" showErrorMessage="1" sqref="C20" xr:uid="{FA8831DA-5F85-4BD6-8ABE-6E9BFF02A43A}">
      <formula1>唾液腺_HER2タンパク検査方法</formula1>
    </dataValidation>
    <dataValidation type="list" allowBlank="1" showInputMessage="1" showErrorMessage="1" sqref="C22" xr:uid="{D859EF6A-664E-41DC-8AA1-CCBF3EE4F364}">
      <formula1>甲状腺_RET融合遺伝子検査方法</formula1>
    </dataValidation>
    <dataValidation type="list" allowBlank="1" showInputMessage="1" showErrorMessage="1" sqref="C23" xr:uid="{B28D6595-834E-4BC7-AF4F-E2F46C96AB16}">
      <formula1>甲状腺_RET遺伝子変異</formula1>
    </dataValidation>
    <dataValidation type="list" allowBlank="1" showInputMessage="1" showErrorMessage="1" sqref="C24" xr:uid="{7D82CD9A-4C69-4540-B642-63CCDED2C0F9}">
      <formula1>甲状腺_RET遺伝子変異検査方法</formula1>
    </dataValidation>
    <dataValidation type="list" allowBlank="1" showInputMessage="1" showErrorMessage="1" sqref="C75" xr:uid="{51051DDD-3E7E-40E6-BDFD-9D791B5957E8}">
      <formula1>胆道_FDFR2融合遺伝子</formula1>
    </dataValidation>
    <dataValidation type="list" allowBlank="1" showInputMessage="1" showErrorMessage="1" sqref="C76" xr:uid="{A8DA7160-DFB2-44E9-A5EC-92FE9E0ECC39}">
      <formula1>胆道_FDFR2融合遺伝子検査方法</formula1>
    </dataValidation>
    <dataValidation type="list" allowBlank="1" showInputMessage="1" showErrorMessage="1" sqref="C77" xr:uid="{65BA90AF-C749-46BF-92FB-1E165358AAA5}">
      <formula1>膵臓_gBRCA1</formula1>
    </dataValidation>
    <dataValidation type="list" allowBlank="1" showInputMessage="1" showErrorMessage="1" sqref="C78" xr:uid="{53965788-0067-4177-974C-9742CCF8EFAD}">
      <formula1>膵臓_gBRCA1検査方法</formula1>
    </dataValidation>
    <dataValidation type="list" allowBlank="1" showInputMessage="1" showErrorMessage="1" sqref="C79" xr:uid="{7D4E08D1-5D74-4383-AF24-FEA95E0B471B}">
      <formula1>膵臓_gBRCA2</formula1>
    </dataValidation>
    <dataValidation type="list" allowBlank="1" showInputMessage="1" showErrorMessage="1" sqref="C80" xr:uid="{125BB9A9-4396-45A8-A211-3BA1D768F23D}">
      <formula1>膵臓_gBRCA2検査方法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4" id="{D5DFBBF5-51C4-4D5F-8D1F-8796AAD35ECC}">
            <xm:f>症例基本情報!$B$18="肺"</xm:f>
            <x14:dxf>
              <fill>
                <patternFill>
                  <bgColor rgb="FFFF99FF"/>
                </patternFill>
              </fill>
            </x14:dxf>
          </x14:cfRule>
          <xm:sqref>C25 C29 C31 C33 C35 C38 C40 C42 C44</xm:sqref>
        </x14:conditionalFormatting>
        <x14:conditionalFormatting xmlns:xm="http://schemas.microsoft.com/office/excel/2006/main">
          <x14:cfRule type="expression" priority="103" id="{C0C91765-224F-4D80-973E-9D0A40BFCDFC}">
            <xm:f>症例基本情報!$B$18="乳"</xm:f>
            <x14:dxf>
              <fill>
                <patternFill>
                  <bgColor rgb="FFFF99FF"/>
                </patternFill>
              </fill>
            </x14:dxf>
          </x14:cfRule>
          <xm:sqref>C45:C49 C51 C53 C55</xm:sqref>
        </x14:conditionalFormatting>
        <x14:conditionalFormatting xmlns:xm="http://schemas.microsoft.com/office/excel/2006/main">
          <x14:cfRule type="expression" priority="102" id="{29617070-E296-4EB8-9ADD-85AE709CE1E2}">
            <xm:f>OR(症例基本情報!$B$18="食道/胃",症例基本情報!$B$18="腸")</xm:f>
            <x14:dxf>
              <fill>
                <patternFill>
                  <bgColor rgb="FFFF99FF"/>
                </patternFill>
              </fill>
            </x14:dxf>
          </x14:cfRule>
          <xm:sqref>C57 C60 C63 C67:C68</xm:sqref>
        </x14:conditionalFormatting>
        <x14:conditionalFormatting xmlns:xm="http://schemas.microsoft.com/office/excel/2006/main">
          <x14:cfRule type="expression" priority="101" id="{39311FC8-3D77-48B1-B52B-37EC314AA8D2}">
            <xm:f>症例基本情報!$B$18="肝"</xm:f>
            <x14:dxf>
              <fill>
                <patternFill>
                  <bgColor rgb="FFFF99FF"/>
                </patternFill>
              </fill>
            </x14:dxf>
          </x14:cfRule>
          <xm:sqref>C70:C71 C73</xm:sqref>
        </x14:conditionalFormatting>
        <x14:conditionalFormatting xmlns:xm="http://schemas.microsoft.com/office/excel/2006/main">
          <x14:cfRule type="expression" priority="100" id="{D73748C8-5E37-45D7-94BC-D8501033847C}">
            <xm:f>症例基本情報!$B$18="肝"</xm:f>
            <x14:dxf>
              <fill>
                <patternFill>
                  <bgColor rgb="FFFFFFCC"/>
                </patternFill>
              </fill>
            </x14:dxf>
          </x14:cfRule>
          <xm:sqref>C72 C74</xm:sqref>
        </x14:conditionalFormatting>
        <x14:conditionalFormatting xmlns:xm="http://schemas.microsoft.com/office/excel/2006/main">
          <x14:cfRule type="expression" priority="99" id="{C357C8E4-84DD-4831-9B97-C7718EB9D190}">
            <xm:f>症例基本情報!$B$18="皮膚"</xm:f>
            <x14:dxf>
              <fill>
                <patternFill>
                  <bgColor rgb="FFFF99FF"/>
                </patternFill>
              </fill>
            </x14:dxf>
          </x14:cfRule>
          <xm:sqref>C81</xm:sqref>
        </x14:conditionalFormatting>
        <x14:conditionalFormatting xmlns:xm="http://schemas.microsoft.com/office/excel/2006/main">
          <x14:cfRule type="expression" priority="39" id="{B1111933-A39E-4506-A508-122DA6335A4B}">
            <xm:f>症例基本情報!$B$18="唾液腺"</xm:f>
            <x14:dxf>
              <fill>
                <patternFill>
                  <bgColor rgb="FFFF99FF"/>
                </patternFill>
              </fill>
            </x14:dxf>
          </x14:cfRule>
          <xm:sqref>C17 C19</xm:sqref>
        </x14:conditionalFormatting>
        <x14:conditionalFormatting xmlns:xm="http://schemas.microsoft.com/office/excel/2006/main">
          <x14:cfRule type="expression" priority="37" id="{F463274F-4E54-4A3C-8652-FD3DF61C559D}">
            <xm:f>症例基本情報!$B$18="甲状腺"</xm:f>
            <x14:dxf>
              <fill>
                <patternFill>
                  <bgColor rgb="FFFF99FF"/>
                </patternFill>
              </fill>
            </x14:dxf>
          </x14:cfRule>
          <xm:sqref>C21 C23</xm:sqref>
        </x14:conditionalFormatting>
        <x14:conditionalFormatting xmlns:xm="http://schemas.microsoft.com/office/excel/2006/main">
          <x14:cfRule type="expression" priority="19" id="{31AB14E9-6518-48E8-9995-80CE008A7AFB}">
            <xm:f>症例基本情報!$B$18="胆道"</xm:f>
            <x14:dxf>
              <fill>
                <patternFill>
                  <bgColor rgb="FFFF99FF"/>
                </patternFill>
              </fill>
            </x14:dxf>
          </x14:cfRule>
          <xm:sqref>C75</xm:sqref>
        </x14:conditionalFormatting>
        <x14:conditionalFormatting xmlns:xm="http://schemas.microsoft.com/office/excel/2006/main">
          <x14:cfRule type="expression" priority="17" id="{E4A086AF-3E7D-4497-BCCF-674B21A9D4D9}">
            <xm:f>症例基本情報!$B$18="膵"</xm:f>
            <x14:dxf>
              <fill>
                <patternFill>
                  <bgColor rgb="FFFF99FF"/>
                </patternFill>
              </fill>
            </x14:dxf>
          </x14:cfRule>
          <xm:sqref>C77 C79</xm:sqref>
        </x14:conditionalFormatting>
        <x14:conditionalFormatting xmlns:xm="http://schemas.microsoft.com/office/excel/2006/main">
          <x14:cfRule type="expression" priority="15" id="{8B13799A-641A-4BF2-A8E7-EF24AB336680}">
            <xm:f>症例基本情報!$B$18="前立腺"</xm:f>
            <x14:dxf>
              <fill>
                <patternFill>
                  <bgColor rgb="FFFF99FF"/>
                </patternFill>
              </fill>
            </x14:dxf>
          </x14:cfRule>
          <xm:sqref>C84 C86</xm:sqref>
        </x14:conditionalFormatting>
        <x14:conditionalFormatting xmlns:xm="http://schemas.microsoft.com/office/excel/2006/main">
          <x14:cfRule type="expression" priority="10" id="{FADBD538-CC9B-43F7-B938-0BCB6CA7AE15}">
            <xm:f>症例基本情報!$B$18="卵巣/卵管"</xm:f>
            <x14:dxf>
              <fill>
                <patternFill>
                  <bgColor rgb="FFFF99FF"/>
                </patternFill>
              </fill>
            </x14:dxf>
          </x14:cfRule>
          <xm:sqref>C88 C90 C92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C47DC-06AA-44E3-916A-5E399441A24A}">
  <sheetPr>
    <tabColor rgb="FFFFFF00"/>
  </sheetPr>
  <dimension ref="A1:P38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23.5" bestFit="1" customWidth="1"/>
    <col min="3" max="14" width="15.625" customWidth="1"/>
    <col min="15" max="15" width="18.125" customWidth="1"/>
    <col min="16" max="19" width="13.125" bestFit="1" customWidth="1"/>
  </cols>
  <sheetData>
    <row r="1" spans="1:16" ht="18.75" customHeight="1" x14ac:dyDescent="0.4">
      <c r="A1" s="119" t="s">
        <v>421</v>
      </c>
      <c r="B1" s="119"/>
      <c r="C1" s="119"/>
      <c r="D1" s="119"/>
      <c r="E1" s="119"/>
      <c r="F1" s="119"/>
    </row>
    <row r="2" spans="1:16" ht="18.75" customHeight="1" x14ac:dyDescent="0.4">
      <c r="A2" s="120" t="s">
        <v>419</v>
      </c>
      <c r="B2" s="120"/>
      <c r="C2" s="120"/>
      <c r="D2" s="120"/>
      <c r="E2" s="120"/>
      <c r="F2" s="120"/>
    </row>
    <row r="4" spans="1:16" x14ac:dyDescent="0.4">
      <c r="A4" s="118" t="s">
        <v>262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6" s="26" customFormat="1" x14ac:dyDescent="0.4">
      <c r="A5" s="173" t="s">
        <v>424</v>
      </c>
      <c r="B5" s="174"/>
      <c r="C5" s="172" t="s">
        <v>425</v>
      </c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</row>
    <row r="6" spans="1:16" ht="18.75" customHeight="1" x14ac:dyDescent="0.4">
      <c r="A6" s="91" t="s">
        <v>317</v>
      </c>
      <c r="B6" s="169"/>
      <c r="C6" s="27" t="s">
        <v>318</v>
      </c>
      <c r="D6" s="27" t="s">
        <v>319</v>
      </c>
      <c r="E6" s="27" t="s">
        <v>320</v>
      </c>
      <c r="F6" s="27" t="s">
        <v>321</v>
      </c>
      <c r="G6" s="27" t="s">
        <v>322</v>
      </c>
      <c r="H6" s="27" t="s">
        <v>323</v>
      </c>
      <c r="I6" s="27" t="s">
        <v>324</v>
      </c>
      <c r="J6" s="27" t="s">
        <v>325</v>
      </c>
      <c r="K6" s="27" t="s">
        <v>326</v>
      </c>
      <c r="L6" s="27" t="s">
        <v>327</v>
      </c>
      <c r="M6" s="27" t="s">
        <v>405</v>
      </c>
      <c r="N6" s="27" t="s">
        <v>406</v>
      </c>
    </row>
    <row r="7" spans="1:16" x14ac:dyDescent="0.4">
      <c r="A7" s="170"/>
      <c r="B7" s="171"/>
      <c r="C7" s="39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t="s">
        <v>301</v>
      </c>
    </row>
    <row r="8" spans="1:16" x14ac:dyDescent="0.4">
      <c r="A8" s="124" t="s">
        <v>264</v>
      </c>
      <c r="B8" s="168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t="s">
        <v>301</v>
      </c>
    </row>
    <row r="9" spans="1:16" ht="18.75" customHeight="1" x14ac:dyDescent="0.4">
      <c r="A9" s="124" t="s">
        <v>152</v>
      </c>
      <c r="B9" s="16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t="s">
        <v>301</v>
      </c>
    </row>
    <row r="10" spans="1:16" ht="18.75" customHeight="1" x14ac:dyDescent="0.4">
      <c r="A10" s="124" t="s">
        <v>0</v>
      </c>
      <c r="B10" s="168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t="s">
        <v>301</v>
      </c>
    </row>
    <row r="11" spans="1:16" ht="18.75" customHeight="1" x14ac:dyDescent="0.4">
      <c r="A11" s="124" t="s">
        <v>2</v>
      </c>
      <c r="B11" s="168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t="s">
        <v>274</v>
      </c>
    </row>
    <row r="12" spans="1:16" ht="18.75" customHeight="1" x14ac:dyDescent="0.4">
      <c r="A12" s="124" t="s">
        <v>328</v>
      </c>
      <c r="B12" s="168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t="s">
        <v>274</v>
      </c>
      <c r="P12" s="10"/>
    </row>
    <row r="13" spans="1:16" ht="18.75" customHeight="1" x14ac:dyDescent="0.4">
      <c r="A13" s="124" t="s">
        <v>329</v>
      </c>
      <c r="B13" s="168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t="s">
        <v>274</v>
      </c>
    </row>
    <row r="14" spans="1:16" ht="18.75" customHeight="1" x14ac:dyDescent="0.4">
      <c r="A14" s="124" t="s">
        <v>330</v>
      </c>
      <c r="B14" s="168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t="s">
        <v>274</v>
      </c>
    </row>
    <row r="15" spans="1:16" ht="18.75" customHeight="1" x14ac:dyDescent="0.4">
      <c r="A15" s="124" t="s">
        <v>331</v>
      </c>
      <c r="B15" s="168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t="s">
        <v>274</v>
      </c>
    </row>
    <row r="16" spans="1:16" ht="18.75" customHeight="1" x14ac:dyDescent="0.4">
      <c r="A16" s="124" t="s">
        <v>332</v>
      </c>
      <c r="B16" s="16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t="s">
        <v>274</v>
      </c>
    </row>
    <row r="17" spans="1:16" ht="18.75" customHeight="1" x14ac:dyDescent="0.4">
      <c r="A17" s="124" t="s">
        <v>333</v>
      </c>
      <c r="B17" s="168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t="s">
        <v>274</v>
      </c>
    </row>
    <row r="18" spans="1:16" ht="18.75" customHeight="1" x14ac:dyDescent="0.4">
      <c r="A18" s="124" t="s">
        <v>334</v>
      </c>
      <c r="B18" s="168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t="s">
        <v>274</v>
      </c>
    </row>
    <row r="19" spans="1:16" ht="18.75" customHeight="1" x14ac:dyDescent="0.4">
      <c r="A19" s="124" t="s">
        <v>335</v>
      </c>
      <c r="B19" s="168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t="s">
        <v>274</v>
      </c>
    </row>
    <row r="20" spans="1:16" ht="18.75" customHeight="1" x14ac:dyDescent="0.4">
      <c r="A20" s="124" t="s">
        <v>336</v>
      </c>
      <c r="B20" s="168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t="s">
        <v>274</v>
      </c>
    </row>
    <row r="21" spans="1:16" ht="18.75" customHeight="1" x14ac:dyDescent="0.4">
      <c r="A21" s="124" t="s">
        <v>337</v>
      </c>
      <c r="B21" s="168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t="s">
        <v>274</v>
      </c>
    </row>
    <row r="22" spans="1:16" ht="18.75" customHeight="1" x14ac:dyDescent="0.4">
      <c r="A22" s="124" t="s">
        <v>268</v>
      </c>
      <c r="B22" s="168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t="s">
        <v>274</v>
      </c>
    </row>
    <row r="23" spans="1:16" ht="18.75" customHeight="1" x14ac:dyDescent="0.4">
      <c r="A23" s="124" t="s">
        <v>269</v>
      </c>
      <c r="B23" s="168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t="s">
        <v>338</v>
      </c>
      <c r="P23" s="10" t="s">
        <v>339</v>
      </c>
    </row>
    <row r="24" spans="1:16" ht="18.75" customHeight="1" x14ac:dyDescent="0.4">
      <c r="A24" s="124" t="s">
        <v>3</v>
      </c>
      <c r="B24" s="168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t="s">
        <v>301</v>
      </c>
    </row>
    <row r="25" spans="1:16" ht="18.75" customHeight="1" x14ac:dyDescent="0.4">
      <c r="A25" s="124" t="s">
        <v>653</v>
      </c>
      <c r="B25" s="168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t="s">
        <v>302</v>
      </c>
    </row>
    <row r="26" spans="1:16" ht="18.75" customHeight="1" x14ac:dyDescent="0.4">
      <c r="A26" s="124" t="s">
        <v>450</v>
      </c>
      <c r="B26" s="168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t="s">
        <v>301</v>
      </c>
    </row>
    <row r="27" spans="1:16" ht="19.5" customHeight="1" x14ac:dyDescent="0.4">
      <c r="A27" s="124" t="s">
        <v>163</v>
      </c>
      <c r="B27" s="168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t="s">
        <v>301</v>
      </c>
    </row>
    <row r="28" spans="1:16" ht="19.5" customHeight="1" thickBot="1" x14ac:dyDescent="0.45">
      <c r="A28" s="124" t="s">
        <v>655</v>
      </c>
      <c r="B28" s="168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t="s">
        <v>302</v>
      </c>
    </row>
    <row r="29" spans="1:16" ht="38.25" thickBot="1" x14ac:dyDescent="0.45">
      <c r="A29" s="43" t="s">
        <v>442</v>
      </c>
      <c r="B29" s="41" t="s">
        <v>443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t="s">
        <v>301</v>
      </c>
    </row>
    <row r="30" spans="1:16" x14ac:dyDescent="0.4">
      <c r="A30" s="44"/>
      <c r="B30" s="47" t="s">
        <v>451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t="s">
        <v>446</v>
      </c>
    </row>
    <row r="31" spans="1:16" x14ac:dyDescent="0.4">
      <c r="A31" s="44"/>
      <c r="B31" s="47" t="s">
        <v>444</v>
      </c>
      <c r="C31" s="54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t="s">
        <v>446</v>
      </c>
    </row>
    <row r="32" spans="1:16" ht="19.5" thickBot="1" x14ac:dyDescent="0.45">
      <c r="A32" s="45"/>
      <c r="B32" s="47" t="s">
        <v>445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t="s">
        <v>301</v>
      </c>
    </row>
    <row r="33" spans="1:15" x14ac:dyDescent="0.4">
      <c r="A33" s="44"/>
      <c r="B33" s="47" t="s">
        <v>452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t="s">
        <v>446</v>
      </c>
    </row>
    <row r="34" spans="1:15" x14ac:dyDescent="0.4">
      <c r="A34" s="44"/>
      <c r="B34" s="47" t="s">
        <v>444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t="s">
        <v>446</v>
      </c>
    </row>
    <row r="35" spans="1:15" ht="19.5" thickBot="1" x14ac:dyDescent="0.45">
      <c r="A35" s="45"/>
      <c r="B35" s="47" t="s">
        <v>445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t="s">
        <v>301</v>
      </c>
    </row>
    <row r="36" spans="1:15" x14ac:dyDescent="0.4">
      <c r="A36" s="44"/>
      <c r="B36" s="47" t="s">
        <v>453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t="s">
        <v>446</v>
      </c>
    </row>
    <row r="37" spans="1:15" x14ac:dyDescent="0.4">
      <c r="A37" s="44"/>
      <c r="B37" s="47" t="s">
        <v>444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t="s">
        <v>446</v>
      </c>
    </row>
    <row r="38" spans="1:15" ht="19.5" thickBot="1" x14ac:dyDescent="0.45">
      <c r="A38" s="45"/>
      <c r="B38" s="47" t="s">
        <v>445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t="s">
        <v>301</v>
      </c>
    </row>
  </sheetData>
  <sheetProtection password="C04E" sheet="1" objects="1" scenarios="1"/>
  <mergeCells count="28">
    <mergeCell ref="A1:F1"/>
    <mergeCell ref="A2:F2"/>
    <mergeCell ref="A4:N4"/>
    <mergeCell ref="C5:N5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8:B28"/>
    <mergeCell ref="A16:B16"/>
    <mergeCell ref="A23:B23"/>
    <mergeCell ref="A24:B24"/>
    <mergeCell ref="A27:B27"/>
    <mergeCell ref="A17:B17"/>
    <mergeCell ref="A18:B18"/>
    <mergeCell ref="A19:B19"/>
    <mergeCell ref="A20:B20"/>
    <mergeCell ref="A22:B22"/>
    <mergeCell ref="A21:B21"/>
    <mergeCell ref="A25:B25"/>
    <mergeCell ref="A26:B26"/>
  </mergeCells>
  <phoneticPr fontId="2"/>
  <conditionalFormatting sqref="D7:L7">
    <cfRule type="expression" dxfId="291" priority="63">
      <formula>C$7&lt;&gt;""</formula>
    </cfRule>
  </conditionalFormatting>
  <conditionalFormatting sqref="C22:N22 C9:N10 C12:N12">
    <cfRule type="expression" dxfId="290" priority="17">
      <formula>C$7&lt;&gt;""</formula>
    </cfRule>
  </conditionalFormatting>
  <conditionalFormatting sqref="C13:C21">
    <cfRule type="expression" dxfId="289" priority="60">
      <formula>C12&lt;&gt;""</formula>
    </cfRule>
  </conditionalFormatting>
  <conditionalFormatting sqref="D13:L21">
    <cfRule type="expression" dxfId="288" priority="56">
      <formula>D12&lt;&gt;""</formula>
    </cfRule>
  </conditionalFormatting>
  <conditionalFormatting sqref="C29:C38 C9:N12 C7:L28 M8:N28">
    <cfRule type="expression" dxfId="287" priority="1">
      <formula>C7&lt;&gt;""</formula>
    </cfRule>
  </conditionalFormatting>
  <conditionalFormatting sqref="C24:N24">
    <cfRule type="expression" dxfId="286" priority="14">
      <formula>AND(C$23&lt;&gt;"",C$23&lt;&gt;"継続中")</formula>
    </cfRule>
  </conditionalFormatting>
  <conditionalFormatting sqref="M13:N21">
    <cfRule type="expression" dxfId="285" priority="50">
      <formula>M12&lt;&gt;""</formula>
    </cfRule>
  </conditionalFormatting>
  <conditionalFormatting sqref="C8:N8">
    <cfRule type="expression" dxfId="284" priority="54">
      <formula>OR(C7="企業治験",C7="医師主導治験")</formula>
    </cfRule>
  </conditionalFormatting>
  <conditionalFormatting sqref="C30:C32">
    <cfRule type="expression" dxfId="283" priority="46">
      <formula>C$29="Grade3以上あり"</formula>
    </cfRule>
  </conditionalFormatting>
  <conditionalFormatting sqref="C33:C38">
    <cfRule type="expression" dxfId="282" priority="45">
      <formula>C$29="Grade3以上あり"</formula>
    </cfRule>
  </conditionalFormatting>
  <conditionalFormatting sqref="C34:C35">
    <cfRule type="expression" dxfId="281" priority="44">
      <formula>C$33&lt;&gt;""</formula>
    </cfRule>
  </conditionalFormatting>
  <conditionalFormatting sqref="C37:C38">
    <cfRule type="expression" dxfId="280" priority="43">
      <formula>C$36&lt;&gt;""</formula>
    </cfRule>
  </conditionalFormatting>
  <conditionalFormatting sqref="D29:N38">
    <cfRule type="expression" dxfId="279" priority="18">
      <formula>D29&lt;&gt;""</formula>
    </cfRule>
  </conditionalFormatting>
  <conditionalFormatting sqref="D30:N32">
    <cfRule type="expression" dxfId="278" priority="22">
      <formula>D$29="Grade3以上あり"</formula>
    </cfRule>
  </conditionalFormatting>
  <conditionalFormatting sqref="D33:N38">
    <cfRule type="expression" dxfId="277" priority="21">
      <formula>D$29="Grade3以上あり"</formula>
    </cfRule>
  </conditionalFormatting>
  <conditionalFormatting sqref="D34:N35">
    <cfRule type="expression" dxfId="276" priority="20">
      <formula>D$33&lt;&gt;""</formula>
    </cfRule>
  </conditionalFormatting>
  <conditionalFormatting sqref="D37:N38">
    <cfRule type="expression" dxfId="275" priority="19">
      <formula>D$36&lt;&gt;""</formula>
    </cfRule>
  </conditionalFormatting>
  <conditionalFormatting sqref="C27:N27 C23:N23 C29:N29">
    <cfRule type="expression" dxfId="274" priority="47">
      <formula>AND(C$7&lt;&gt;"",C$8&lt;&gt;"該当する（承認薬との併用）",C$8&lt;&gt;"該当しない（治験薬のみ）")</formula>
    </cfRule>
  </conditionalFormatting>
  <conditionalFormatting sqref="M8">
    <cfRule type="expression" dxfId="273" priority="16">
      <formula>M8&lt;&gt;""</formula>
    </cfRule>
  </conditionalFormatting>
  <conditionalFormatting sqref="C11:N11">
    <cfRule type="expression" dxfId="272" priority="15">
      <formula>AND(C$7&lt;&gt;"企業治験",C$7&lt;&gt;"医師主導治験",C$7&lt;&gt;"")</formula>
    </cfRule>
  </conditionalFormatting>
  <conditionalFormatting sqref="C12:N12">
    <cfRule type="expression" dxfId="271" priority="13">
      <formula>C$8="該当しない（治験薬のみ）"</formula>
    </cfRule>
  </conditionalFormatting>
  <conditionalFormatting sqref="M7">
    <cfRule type="expression" dxfId="270" priority="10">
      <formula>L$7&lt;&gt;""</formula>
    </cfRule>
  </conditionalFormatting>
  <conditionalFormatting sqref="M7">
    <cfRule type="expression" dxfId="269" priority="9">
      <formula>M7&lt;&gt;""</formula>
    </cfRule>
  </conditionalFormatting>
  <conditionalFormatting sqref="N7">
    <cfRule type="expression" dxfId="268" priority="8">
      <formula>M$7&lt;&gt;""</formula>
    </cfRule>
  </conditionalFormatting>
  <conditionalFormatting sqref="N7">
    <cfRule type="expression" dxfId="267" priority="7">
      <formula>N7&lt;&gt;""</formula>
    </cfRule>
  </conditionalFormatting>
  <conditionalFormatting sqref="M8">
    <cfRule type="expression" dxfId="266" priority="6">
      <formula>M8&lt;&gt;""</formula>
    </cfRule>
  </conditionalFormatting>
  <conditionalFormatting sqref="N8">
    <cfRule type="expression" dxfId="265" priority="5">
      <formula>N8&lt;&gt;""</formula>
    </cfRule>
  </conditionalFormatting>
  <conditionalFormatting sqref="M8">
    <cfRule type="expression" dxfId="264" priority="4">
      <formula>M8&lt;&gt;""</formula>
    </cfRule>
  </conditionalFormatting>
  <conditionalFormatting sqref="N8">
    <cfRule type="expression" dxfId="263" priority="3">
      <formula>N8&lt;&gt;""</formula>
    </cfRule>
  </conditionalFormatting>
  <conditionalFormatting sqref="C25:N26">
    <cfRule type="expression" dxfId="262" priority="57">
      <formula>C$24="副作用等で中止"</formula>
    </cfRule>
  </conditionalFormatting>
  <conditionalFormatting sqref="C28:N28">
    <cfRule type="expression" dxfId="261" priority="2">
      <formula>C$24="無効中止"</formula>
    </cfRule>
  </conditionalFormatting>
  <dataValidations count="10">
    <dataValidation type="list" allowBlank="1" showInputMessage="1" showErrorMessage="1" sqref="C8:N8" xr:uid="{E312793F-D0A2-40D3-A4C2-227B8D942280}">
      <formula1>治験</formula1>
    </dataValidation>
    <dataValidation type="list" allowBlank="1" showInputMessage="1" showErrorMessage="1" sqref="C9:N9" xr:uid="{EA5A1051-4EA6-44D0-A9BE-0A1B71527DB0}">
      <formula1>実施目的</formula1>
    </dataValidation>
    <dataValidation type="list" allowBlank="1" showInputMessage="1" showErrorMessage="1" sqref="C10:N10" xr:uid="{87C3FD23-D4C7-4009-BDF4-1A7113024227}">
      <formula1>実施施設</formula1>
    </dataValidation>
    <dataValidation type="list" allowBlank="1" showInputMessage="1" showErrorMessage="1" sqref="C23:N23" xr:uid="{351ADDB6-966B-4ED5-8400-40C30DAE7AD4}">
      <formula1>投与終了</formula1>
    </dataValidation>
    <dataValidation type="list" allowBlank="1" showInputMessage="1" showErrorMessage="1" sqref="C24:N24" xr:uid="{FE6440FC-5D5F-482E-8CAE-D75179E47E2A}">
      <formula1>終了理由</formula1>
    </dataValidation>
    <dataValidation type="list" allowBlank="1" showInputMessage="1" showErrorMessage="1" sqref="C27:N27" xr:uid="{50937C9F-701D-42B9-A75B-7CF72C8EAA4F}">
      <formula1>最良総合効果</formula1>
    </dataValidation>
    <dataValidation type="list" allowBlank="1" showInputMessage="1" showErrorMessage="1" sqref="C7:N7" xr:uid="{1C3F4A05-A5A3-4889-B594-8B2F890213DD}">
      <formula1>レジメン情報</formula1>
    </dataValidation>
    <dataValidation type="list" allowBlank="1" showInputMessage="1" showErrorMessage="1" sqref="C29:N29" xr:uid="{434BD6B1-0194-434D-8471-3D03F8D1B959}">
      <formula1>有害事象</formula1>
    </dataValidation>
    <dataValidation type="list" allowBlank="1" showInputMessage="1" showErrorMessage="1" sqref="C32:N32 C35:N35 C38:N38" xr:uid="{A912BCA9-FF67-4D25-A968-5757CD9BCCA1}">
      <formula1>有害事象最悪Grade</formula1>
    </dataValidation>
    <dataValidation type="list" allowBlank="1" showInputMessage="1" showErrorMessage="1" sqref="C26:N26" xr:uid="{B975808D-B64F-4AB6-B7A6-FDDF75514DCE}">
      <formula1>最悪Grade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FD5C5-BAB5-4CAC-B172-0742B2EE9523}">
  <sheetPr>
    <tabColor rgb="FF00B0F0"/>
  </sheetPr>
  <dimension ref="A1:AH257"/>
  <sheetViews>
    <sheetView zoomScaleNormal="100" zoomScaleSheetLayoutView="100" workbookViewId="0">
      <selection sqref="A1:AA2"/>
    </sheetView>
  </sheetViews>
  <sheetFormatPr defaultColWidth="3.125" defaultRowHeight="18.75" x14ac:dyDescent="0.4"/>
  <cols>
    <col min="1" max="1" width="3.125" style="2"/>
    <col min="2" max="2" width="3.125" style="3"/>
    <col min="3" max="27" width="3.125" style="2"/>
    <col min="28" max="31" width="3.125" style="11"/>
    <col min="32" max="16384" width="3.125" style="2"/>
  </cols>
  <sheetData>
    <row r="1" spans="1:31" s="14" customFormat="1" x14ac:dyDescent="0.4">
      <c r="A1" s="310" t="s">
        <v>418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11"/>
      <c r="AC1" s="11"/>
      <c r="AD1" s="11"/>
      <c r="AE1" s="11"/>
    </row>
    <row r="2" spans="1:31" s="14" customFormat="1" x14ac:dyDescent="0.4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11"/>
      <c r="AC2" s="11"/>
      <c r="AD2" s="11"/>
      <c r="AE2" s="11"/>
    </row>
    <row r="3" spans="1:31" ht="25.5" x14ac:dyDescent="0.4">
      <c r="D3" s="228" t="s">
        <v>343</v>
      </c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 t="s">
        <v>392</v>
      </c>
      <c r="U3" s="228"/>
      <c r="V3" s="228"/>
      <c r="W3" s="228"/>
      <c r="X3" s="228"/>
      <c r="Y3" s="228"/>
    </row>
    <row r="4" spans="1:31" ht="19.5" thickBot="1" x14ac:dyDescent="0.45">
      <c r="A4" s="14"/>
      <c r="B4" s="14"/>
      <c r="C4" s="56"/>
    </row>
    <row r="5" spans="1:31" ht="20.25" thickTop="1" thickBot="1" x14ac:dyDescent="0.45">
      <c r="A5" s="225" t="s">
        <v>5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7"/>
    </row>
    <row r="6" spans="1:31" ht="18.75" customHeight="1" thickTop="1" x14ac:dyDescent="0.4">
      <c r="A6" s="245" t="s">
        <v>344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72" t="s">
        <v>347</v>
      </c>
      <c r="M6" s="272"/>
      <c r="N6" s="272"/>
      <c r="O6" s="274" t="str">
        <f>IF(症例基本情報!C7="","★入力がありません！",症例基本情報!C7)</f>
        <v>★入力がありません！</v>
      </c>
      <c r="P6" s="274"/>
      <c r="Q6" s="274"/>
      <c r="R6" s="274"/>
      <c r="S6" s="274"/>
      <c r="T6" s="273" t="s">
        <v>348</v>
      </c>
      <c r="U6" s="273"/>
      <c r="V6" s="273"/>
      <c r="W6" s="274" t="str">
        <f>IF(症例基本情報!E7="","",症例基本情報!E7)</f>
        <v/>
      </c>
      <c r="X6" s="274"/>
      <c r="Y6" s="274"/>
      <c r="Z6" s="274"/>
      <c r="AA6" s="275"/>
    </row>
    <row r="7" spans="1:31" ht="18.75" customHeight="1" x14ac:dyDescent="0.4">
      <c r="A7" s="182" t="s">
        <v>345</v>
      </c>
      <c r="B7" s="111"/>
      <c r="C7" s="111"/>
      <c r="D7" s="111"/>
      <c r="E7" s="111"/>
      <c r="F7" s="186" t="str">
        <f>IF(症例基本情報!B8="","★入力がありません！",症例基本情報!B8)</f>
        <v>★入力がありません！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8"/>
    </row>
    <row r="8" spans="1:31" s="14" customFormat="1" ht="18.75" customHeight="1" x14ac:dyDescent="0.4">
      <c r="A8" s="182" t="s">
        <v>743</v>
      </c>
      <c r="B8" s="111"/>
      <c r="C8" s="111"/>
      <c r="D8" s="111"/>
      <c r="E8" s="111"/>
      <c r="F8" s="183" t="str">
        <f>IF(症例基本情報!B9="","★入力がありません！",症例基本情報!B9)</f>
        <v>★入力がありません！</v>
      </c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5"/>
      <c r="AB8" s="11"/>
      <c r="AC8" s="11"/>
      <c r="AD8" s="11"/>
      <c r="AE8" s="11"/>
    </row>
    <row r="9" spans="1:31" ht="18.75" customHeight="1" x14ac:dyDescent="0.4">
      <c r="A9" s="182" t="s">
        <v>346</v>
      </c>
      <c r="B9" s="111"/>
      <c r="C9" s="111"/>
      <c r="D9" s="111"/>
      <c r="E9" s="111"/>
      <c r="F9" s="235" t="str">
        <f>IF(症例基本情報!B10="","★入力がありません！",症例基本情報!B10)</f>
        <v>★入力がありません！</v>
      </c>
      <c r="G9" s="235"/>
      <c r="H9" s="235"/>
      <c r="I9" s="235"/>
      <c r="J9" s="235"/>
      <c r="K9" s="235"/>
      <c r="L9" s="235"/>
      <c r="M9" s="235"/>
      <c r="N9" s="235"/>
      <c r="O9" s="122" t="s">
        <v>9</v>
      </c>
      <c r="P9" s="122"/>
      <c r="Q9" s="122"/>
      <c r="R9" s="122"/>
      <c r="S9" s="122"/>
      <c r="T9" s="235" t="str">
        <f>IF(症例基本情報!B11="","★入力がありません！",症例基本情報!B11)</f>
        <v>★入力がありません！</v>
      </c>
      <c r="U9" s="235"/>
      <c r="V9" s="235"/>
      <c r="W9" s="235"/>
      <c r="X9" s="235"/>
      <c r="Y9" s="235"/>
      <c r="Z9" s="235"/>
      <c r="AA9" s="236"/>
    </row>
    <row r="10" spans="1:31" ht="18.75" customHeight="1" x14ac:dyDescent="0.4">
      <c r="A10" s="182" t="s">
        <v>349</v>
      </c>
      <c r="B10" s="111"/>
      <c r="C10" s="111"/>
      <c r="D10" s="111"/>
      <c r="E10" s="235" t="str">
        <f>IF(症例基本情報!B12="","★入力がありません！",症例基本情報!B12)</f>
        <v>★入力がありません！</v>
      </c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6"/>
    </row>
    <row r="11" spans="1:31" ht="18.75" customHeight="1" x14ac:dyDescent="0.4">
      <c r="A11" s="182" t="s">
        <v>350</v>
      </c>
      <c r="B11" s="111"/>
      <c r="C11" s="111"/>
      <c r="D11" s="111"/>
      <c r="E11" s="252" t="str">
        <f>IF(症例基本情報!B13="","★入力がありません！",症例基本情報!B13)</f>
        <v>★入力がありません！</v>
      </c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3"/>
    </row>
    <row r="12" spans="1:31" ht="18.75" customHeight="1" x14ac:dyDescent="0.4">
      <c r="A12" s="182" t="s">
        <v>351</v>
      </c>
      <c r="B12" s="111"/>
      <c r="C12" s="111"/>
      <c r="D12" s="111"/>
      <c r="E12" s="111"/>
      <c r="F12" s="111"/>
      <c r="G12" s="111"/>
      <c r="H12" s="111"/>
      <c r="I12" s="111"/>
      <c r="J12" s="111"/>
      <c r="K12" s="235" t="str">
        <f>IF(症例基本情報!B14="","★入力がありません！",症例基本情報!B14)</f>
        <v>★入力がありません！</v>
      </c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6"/>
    </row>
    <row r="13" spans="1:31" ht="18.75" customHeight="1" x14ac:dyDescent="0.4">
      <c r="A13" s="182" t="s">
        <v>352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360" t="str">
        <f>IF(AND(症例基本情報!B14="あり",症例基本情報!C15=""),"★過去のC-CAT登録IDを入力してください",IF(症例基本情報!C15="","",症例基本情報!C15))</f>
        <v/>
      </c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1"/>
    </row>
    <row r="14" spans="1:31" ht="18.75" customHeight="1" x14ac:dyDescent="0.4">
      <c r="A14" s="264" t="s">
        <v>212</v>
      </c>
      <c r="B14" s="122"/>
      <c r="C14" s="122"/>
      <c r="D14" s="122"/>
      <c r="E14" s="122"/>
      <c r="F14" s="122"/>
      <c r="G14" s="122"/>
      <c r="H14" s="122"/>
      <c r="I14" s="122"/>
      <c r="J14" s="122"/>
      <c r="K14" s="237" t="str">
        <f>IF(AND(症例基本情報!B14="あり",症例基本情報!B16=""),"★パネル登録ありの理由を選択してください",IF(症例基本情報!B16="","",症例基本情報!B16))</f>
        <v/>
      </c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8"/>
    </row>
    <row r="15" spans="1:31" s="14" customFormat="1" ht="18.75" customHeight="1" x14ac:dyDescent="0.4">
      <c r="A15" s="264" t="s">
        <v>656</v>
      </c>
      <c r="B15" s="122"/>
      <c r="C15" s="122"/>
      <c r="D15" s="122"/>
      <c r="E15" s="122" t="str">
        <f>IF(症例基本情報!B17="","★入力がありません！",症例基本情報!B17)</f>
        <v>★入力がありません！</v>
      </c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362"/>
      <c r="AB15" s="11"/>
      <c r="AC15" s="11"/>
      <c r="AD15" s="11"/>
      <c r="AE15" s="11"/>
    </row>
    <row r="16" spans="1:31" ht="18.75" customHeight="1" x14ac:dyDescent="0.4">
      <c r="A16" s="264" t="s">
        <v>213</v>
      </c>
      <c r="B16" s="122"/>
      <c r="C16" s="122"/>
      <c r="D16" s="122"/>
      <c r="E16" s="235" t="str">
        <f>IF(症例基本情報!B18="","★入力がありません！",症例基本情報!B18)</f>
        <v>★入力がありません！</v>
      </c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6"/>
    </row>
    <row r="17" spans="1:31" ht="18.75" customHeight="1" thickBot="1" x14ac:dyDescent="0.45">
      <c r="A17" s="301" t="s">
        <v>354</v>
      </c>
      <c r="B17" s="302"/>
      <c r="C17" s="302"/>
      <c r="D17" s="302"/>
      <c r="E17" s="299" t="str">
        <f>IF(AND(症例基本情報!B18="その他",症例基本情報!B19=""),"★がん種区分を入力してください",IF(症例基本情報!B19="","",症例基本情報!B19))</f>
        <v/>
      </c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300"/>
    </row>
    <row r="18" spans="1:31" ht="18.75" customHeight="1" thickTop="1" thickBot="1" x14ac:dyDescent="0.45">
      <c r="A18" s="6"/>
      <c r="B18" s="6"/>
      <c r="C18" s="3"/>
      <c r="D18" s="3"/>
      <c r="E18" s="3"/>
      <c r="F18" s="3"/>
      <c r="G18" s="3"/>
      <c r="H18" s="3"/>
      <c r="I18" s="3"/>
      <c r="J18" s="3"/>
    </row>
    <row r="19" spans="1:31" ht="20.25" thickTop="1" thickBot="1" x14ac:dyDescent="0.45">
      <c r="A19" s="240" t="s">
        <v>214</v>
      </c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2"/>
    </row>
    <row r="20" spans="1:31" ht="18.75" customHeight="1" thickTop="1" x14ac:dyDescent="0.4">
      <c r="A20" s="352" t="s">
        <v>12</v>
      </c>
      <c r="B20" s="353"/>
      <c r="C20" s="353"/>
      <c r="D20" s="353"/>
      <c r="E20" s="353"/>
      <c r="F20" s="354"/>
      <c r="G20" s="243" t="str">
        <f>IF(検体情報!B6="","★入力がありません！",検体情報!B6)</f>
        <v>★入力がありません！</v>
      </c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4"/>
    </row>
    <row r="21" spans="1:31" s="14" customFormat="1" ht="18.75" customHeight="1" x14ac:dyDescent="0.4">
      <c r="A21" s="212" t="s">
        <v>389</v>
      </c>
      <c r="B21" s="213"/>
      <c r="C21" s="213"/>
      <c r="D21" s="213"/>
      <c r="E21" s="213"/>
      <c r="F21" s="213"/>
      <c r="G21" s="213"/>
      <c r="H21" s="213"/>
      <c r="I21" s="213"/>
      <c r="J21" s="125"/>
      <c r="K21" s="237" t="str">
        <f>IF(AND(検体情報!B6="その他",検体情報!B7=""),"★検査種別を入力してください",IF(検体情報!B7="","",検体情報!B7))</f>
        <v/>
      </c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8"/>
      <c r="AB21" s="11"/>
      <c r="AC21" s="11"/>
      <c r="AD21" s="11"/>
      <c r="AE21" s="11"/>
    </row>
    <row r="22" spans="1:31" ht="18.75" customHeight="1" x14ac:dyDescent="0.4">
      <c r="A22" s="212" t="s">
        <v>56</v>
      </c>
      <c r="B22" s="213"/>
      <c r="C22" s="213"/>
      <c r="D22" s="213"/>
      <c r="E22" s="213"/>
      <c r="F22" s="125"/>
      <c r="G22" s="235" t="str">
        <f>IF(検体情報!B8="","★入力がありません！",検体情報!B8)</f>
        <v>★入力がありません！</v>
      </c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6"/>
    </row>
    <row r="23" spans="1:31" s="14" customFormat="1" ht="18.75" customHeight="1" x14ac:dyDescent="0.4">
      <c r="A23" s="212" t="s">
        <v>461</v>
      </c>
      <c r="B23" s="213"/>
      <c r="C23" s="213"/>
      <c r="D23" s="213"/>
      <c r="E23" s="213"/>
      <c r="F23" s="125"/>
      <c r="G23" s="237" t="str">
        <f>IF(AND(検体情報!B8="あり",検体情報!B9=""),"★移植部位を英語で入力してください",IF(検体情報!B9="","",検体情報!B9))</f>
        <v/>
      </c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8"/>
      <c r="AB23" s="11"/>
      <c r="AC23" s="11"/>
      <c r="AD23" s="11"/>
      <c r="AE23" s="11"/>
    </row>
    <row r="24" spans="1:31" ht="18.75" customHeight="1" x14ac:dyDescent="0.4">
      <c r="A24" s="212" t="s">
        <v>13</v>
      </c>
      <c r="B24" s="213"/>
      <c r="C24" s="213"/>
      <c r="D24" s="213"/>
      <c r="E24" s="213"/>
      <c r="F24" s="125"/>
      <c r="G24" s="235" t="str">
        <f>IF(検体情報!B10="","★入力がありません！",検体情報!B10)</f>
        <v>★入力がありません！</v>
      </c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6"/>
    </row>
    <row r="25" spans="1:31" ht="18.75" customHeight="1" x14ac:dyDescent="0.4">
      <c r="A25" s="212" t="s">
        <v>14</v>
      </c>
      <c r="B25" s="213"/>
      <c r="C25" s="213"/>
      <c r="D25" s="213"/>
      <c r="E25" s="213"/>
      <c r="F25" s="125"/>
      <c r="G25" s="237" t="str">
        <f>IF(AND(検体情報!B10&lt;&gt;"血液",検体情報!B11=""),"★入力がありません！",IF(OR(検体情報!B10="血液",検体情報!B10=""),"",検体情報!B11))</f>
        <v>★入力がありません！</v>
      </c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8"/>
    </row>
    <row r="26" spans="1:31" ht="18.75" customHeight="1" x14ac:dyDescent="0.4">
      <c r="A26" s="212" t="s">
        <v>354</v>
      </c>
      <c r="B26" s="213"/>
      <c r="C26" s="213"/>
      <c r="D26" s="213"/>
      <c r="E26" s="213"/>
      <c r="F26" s="125"/>
      <c r="G26" s="237" t="str">
        <f>IF(AND(検体情報!B11="その他",検体情報!B12=""),"★検体種別を入力してください",IF(検体情報!B12="","",検体情報!B12))</f>
        <v/>
      </c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8"/>
    </row>
    <row r="27" spans="1:31" ht="18.75" customHeight="1" x14ac:dyDescent="0.4">
      <c r="A27" s="212" t="s">
        <v>65</v>
      </c>
      <c r="B27" s="213"/>
      <c r="C27" s="213"/>
      <c r="D27" s="213"/>
      <c r="E27" s="213"/>
      <c r="F27" s="125"/>
      <c r="G27" s="237" t="str">
        <f>IF(AND(検体情報!B10&lt;&gt;"血液",検体情報!B13=""),"★入力がありません！",IF(OR(検体情報!B10="血液",検体情報!B10=""),"",検体情報!B13))</f>
        <v>★入力がありません！</v>
      </c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8"/>
    </row>
    <row r="28" spans="1:31" ht="18.75" customHeight="1" x14ac:dyDescent="0.4">
      <c r="A28" s="212" t="s">
        <v>282</v>
      </c>
      <c r="B28" s="213"/>
      <c r="C28" s="213"/>
      <c r="D28" s="213"/>
      <c r="E28" s="213"/>
      <c r="F28" s="213"/>
      <c r="G28" s="213"/>
      <c r="H28" s="213"/>
      <c r="I28" s="213"/>
      <c r="J28" s="213"/>
      <c r="K28" s="125"/>
      <c r="L28" s="237" t="str">
        <f>IF(AND(検体情報!B13="その他",検体情報!B14=""),"★検体採取方法を入力してください",IF(検体情報!B14="","",検体情報!B14))</f>
        <v/>
      </c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8"/>
    </row>
    <row r="29" spans="1:31" ht="18.75" customHeight="1" x14ac:dyDescent="0.4">
      <c r="A29" s="212" t="s">
        <v>68</v>
      </c>
      <c r="B29" s="213"/>
      <c r="C29" s="213"/>
      <c r="D29" s="213"/>
      <c r="E29" s="213"/>
      <c r="F29" s="125"/>
      <c r="G29" s="237" t="str">
        <f>IF(AND(検体情報!B10&lt;&gt;"血液",検体情報!B15=""),"★入力がありません！",IF(OR(検体情報!B10="血液",検体情報!B10=""),"",検体情報!B15))</f>
        <v>★入力がありません！</v>
      </c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8"/>
    </row>
    <row r="30" spans="1:31" ht="18.75" customHeight="1" x14ac:dyDescent="0.4">
      <c r="A30" s="212" t="s">
        <v>215</v>
      </c>
      <c r="B30" s="213"/>
      <c r="C30" s="213"/>
      <c r="D30" s="213"/>
      <c r="E30" s="213"/>
      <c r="F30" s="213"/>
      <c r="G30" s="213"/>
      <c r="H30" s="125"/>
      <c r="I30" s="237" t="str">
        <f>IF(AND(検体情報!B10&lt;&gt;"血液",検体情報!B16=""),"★入力がありません！",IF(OR(検体情報!B10="血液",検体情報!B10=""),"",検体情報!B16))</f>
        <v>★入力がありません！</v>
      </c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8"/>
    </row>
    <row r="31" spans="1:31" ht="18.75" customHeight="1" x14ac:dyDescent="0.4">
      <c r="A31" s="212" t="s">
        <v>354</v>
      </c>
      <c r="B31" s="213"/>
      <c r="C31" s="213"/>
      <c r="D31" s="213"/>
      <c r="E31" s="213"/>
      <c r="F31" s="125"/>
      <c r="G31" s="237" t="str">
        <f>IF(AND(検体情報!B16="その他",検体情報!B17=""),"★具体的な採取部位の入力がありません",IF(検体情報!B17="","",検体情報!B17))</f>
        <v/>
      </c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8"/>
    </row>
    <row r="32" spans="1:31" s="14" customFormat="1" ht="18.75" customHeight="1" x14ac:dyDescent="0.4">
      <c r="A32" s="212" t="s">
        <v>657</v>
      </c>
      <c r="B32" s="213"/>
      <c r="C32" s="213"/>
      <c r="D32" s="213"/>
      <c r="E32" s="213"/>
      <c r="F32" s="125"/>
      <c r="G32" s="239" t="str">
        <f>IF(検体情報!B18="","★入力がありません！",検体情報!B18)</f>
        <v>★入力がありません！</v>
      </c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89"/>
      <c r="AB32" s="11"/>
      <c r="AC32" s="11"/>
      <c r="AD32" s="11"/>
      <c r="AE32" s="11"/>
    </row>
    <row r="33" spans="1:31" ht="18.75" customHeight="1" thickBot="1" x14ac:dyDescent="0.45">
      <c r="A33" s="343" t="s">
        <v>216</v>
      </c>
      <c r="B33" s="344"/>
      <c r="C33" s="344"/>
      <c r="D33" s="344"/>
      <c r="E33" s="344"/>
      <c r="F33" s="344"/>
      <c r="G33" s="344"/>
      <c r="H33" s="344"/>
      <c r="I33" s="344"/>
      <c r="J33" s="344"/>
      <c r="K33" s="344"/>
      <c r="L33" s="350"/>
      <c r="M33" s="355" t="str">
        <f>IF(AND(OR(検体情報!B10="組織+血液",検体情報!B10="血液"),検体情報!B19=""),"★入力がありません！",IF(OR(検体情報!B10="",検体情報!B10="組織"),"",検体情報!B19))</f>
        <v/>
      </c>
      <c r="N33" s="355"/>
      <c r="O33" s="355"/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356"/>
    </row>
    <row r="34" spans="1:31" ht="18.75" customHeight="1" thickTop="1" thickBot="1" x14ac:dyDescent="0.4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31" ht="18.75" customHeight="1" thickTop="1" thickBot="1" x14ac:dyDescent="0.45">
      <c r="A35" s="357" t="s">
        <v>217</v>
      </c>
      <c r="B35" s="358"/>
      <c r="C35" s="358"/>
      <c r="D35" s="358"/>
      <c r="E35" s="358"/>
      <c r="F35" s="358"/>
      <c r="G35" s="358"/>
      <c r="H35" s="358"/>
      <c r="I35" s="358"/>
      <c r="J35" s="358"/>
      <c r="K35" s="358"/>
      <c r="L35" s="358"/>
      <c r="M35" s="358"/>
      <c r="N35" s="358"/>
      <c r="O35" s="358"/>
      <c r="P35" s="358"/>
      <c r="Q35" s="358"/>
      <c r="R35" s="358"/>
      <c r="S35" s="358"/>
      <c r="T35" s="358"/>
      <c r="U35" s="358"/>
      <c r="V35" s="358"/>
      <c r="W35" s="358"/>
      <c r="X35" s="358"/>
      <c r="Y35" s="358"/>
      <c r="Z35" s="358"/>
      <c r="AA35" s="359"/>
    </row>
    <row r="36" spans="1:31" s="14" customFormat="1" ht="18.75" customHeight="1" thickTop="1" x14ac:dyDescent="0.4">
      <c r="A36" s="352" t="s">
        <v>697</v>
      </c>
      <c r="B36" s="353"/>
      <c r="C36" s="353"/>
      <c r="D36" s="353"/>
      <c r="E36" s="353"/>
      <c r="F36" s="354"/>
      <c r="G36" s="247" t="str">
        <f>IF(患者背景!C6="","★入力がありません！",患者背景!C6)</f>
        <v>★入力がありません！</v>
      </c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9"/>
      <c r="AB36" s="11"/>
      <c r="AC36" s="11"/>
      <c r="AD36" s="11"/>
      <c r="AE36" s="11"/>
    </row>
    <row r="37" spans="1:31" ht="18.75" customHeight="1" x14ac:dyDescent="0.4">
      <c r="A37" s="212" t="s">
        <v>92</v>
      </c>
      <c r="B37" s="213"/>
      <c r="C37" s="213"/>
      <c r="D37" s="213"/>
      <c r="E37" s="213"/>
      <c r="F37" s="125"/>
      <c r="G37" s="250" t="str">
        <f>IF(患者背景!C7="","★入力がありません！",患者背景!C7)</f>
        <v>★入力がありません！</v>
      </c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1"/>
    </row>
    <row r="38" spans="1:31" s="14" customFormat="1" ht="18.75" customHeight="1" x14ac:dyDescent="0.4">
      <c r="A38" s="212" t="s">
        <v>478</v>
      </c>
      <c r="B38" s="213"/>
      <c r="C38" s="213"/>
      <c r="D38" s="213"/>
      <c r="E38" s="213"/>
      <c r="F38" s="125"/>
      <c r="G38" s="250" t="str">
        <f>IF(患者背景!C8="","★入力がありません！",患者背景!C8)</f>
        <v>★入力がありません！</v>
      </c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1"/>
      <c r="AB38" s="11"/>
      <c r="AC38" s="11"/>
      <c r="AD38" s="11"/>
      <c r="AE38" s="11"/>
    </row>
    <row r="39" spans="1:31" ht="18.75" customHeight="1" x14ac:dyDescent="0.4">
      <c r="A39" s="212" t="s">
        <v>218</v>
      </c>
      <c r="B39" s="213"/>
      <c r="C39" s="213"/>
      <c r="D39" s="213"/>
      <c r="E39" s="213"/>
      <c r="F39" s="125"/>
      <c r="G39" s="259" t="str">
        <f>IF(患者背景!C9="","★入力がありません！",患者背景!C9)</f>
        <v>★入力がありません！</v>
      </c>
      <c r="H39" s="259"/>
      <c r="I39" s="259"/>
      <c r="J39" s="229" t="s">
        <v>219</v>
      </c>
      <c r="K39" s="230"/>
      <c r="L39" s="231"/>
      <c r="M39" s="232" t="str">
        <f>IF(AND(患者背景!C9="あり",患者背景!C10=""),"★入力がありません！",IF(患者背景!C10="","",患者背景!C10))</f>
        <v/>
      </c>
      <c r="N39" s="233"/>
      <c r="O39" s="75" t="s">
        <v>390</v>
      </c>
      <c r="P39" s="232" t="str">
        <f>IF(AND(患者背景!C9="あり",患者背景!C11=""),"★入力がありません！",IF(患者背景!C11="","",患者背景!C11))</f>
        <v/>
      </c>
      <c r="Q39" s="233"/>
      <c r="R39" s="234" t="s">
        <v>391</v>
      </c>
      <c r="S39" s="147"/>
      <c r="T39" s="78"/>
      <c r="U39" s="78"/>
      <c r="V39" s="78"/>
      <c r="W39" s="78"/>
      <c r="X39" s="78"/>
      <c r="Y39" s="78"/>
      <c r="Z39" s="78"/>
      <c r="AA39" s="16"/>
    </row>
    <row r="40" spans="1:31" ht="18.75" customHeight="1" x14ac:dyDescent="0.4">
      <c r="A40" s="212" t="s">
        <v>220</v>
      </c>
      <c r="B40" s="213"/>
      <c r="C40" s="213"/>
      <c r="D40" s="213"/>
      <c r="E40" s="213"/>
      <c r="F40" s="213"/>
      <c r="G40" s="213"/>
      <c r="H40" s="213"/>
      <c r="I40" s="125"/>
      <c r="J40" s="260" t="str">
        <f>IF(患者背景!C12="","★入力がありません！",患者背景!C12)</f>
        <v>★入力がありません！</v>
      </c>
      <c r="K40" s="260"/>
      <c r="L40" s="260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  <c r="AA40" s="261"/>
    </row>
    <row r="41" spans="1:31" ht="18.75" customHeight="1" x14ac:dyDescent="0.4">
      <c r="A41" s="212" t="s">
        <v>221</v>
      </c>
      <c r="B41" s="213"/>
      <c r="C41" s="213"/>
      <c r="D41" s="213"/>
      <c r="E41" s="213"/>
      <c r="F41" s="125"/>
      <c r="G41" s="260" t="str">
        <f>IF(患者背景!C13="","★入力がありません！",患者背景!C13)</f>
        <v>★入力がありません！</v>
      </c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1"/>
    </row>
    <row r="42" spans="1:31" ht="18.75" customHeight="1" x14ac:dyDescent="0.4">
      <c r="A42" s="212" t="s">
        <v>222</v>
      </c>
      <c r="B42" s="213"/>
      <c r="C42" s="213"/>
      <c r="D42" s="213"/>
      <c r="E42" s="213"/>
      <c r="F42" s="213"/>
      <c r="G42" s="125"/>
      <c r="H42" s="235" t="str">
        <f>IF(患者背景!C14="","★入力がありません！",患者背景!C14)</f>
        <v>★入力がありません！</v>
      </c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6"/>
    </row>
    <row r="43" spans="1:31" ht="18.75" customHeight="1" x14ac:dyDescent="0.4">
      <c r="A43" s="264" t="s">
        <v>355</v>
      </c>
      <c r="B43" s="122"/>
      <c r="C43" s="122"/>
      <c r="D43" s="237" t="str">
        <f>IF(AND(患者背景!C14="あり",患者背景!C15=""),"★部位を入力してください",IF(患者背景!C15="","",患者背景!C15))</f>
        <v/>
      </c>
      <c r="E43" s="237"/>
      <c r="F43" s="237"/>
      <c r="G43" s="237"/>
      <c r="H43" s="237"/>
      <c r="I43" s="237"/>
      <c r="J43" s="111" t="s">
        <v>356</v>
      </c>
      <c r="K43" s="111"/>
      <c r="L43" s="111"/>
      <c r="M43" s="237" t="str">
        <f>IF(患者背景!E15="","",患者背景!E15)</f>
        <v/>
      </c>
      <c r="N43" s="237"/>
      <c r="O43" s="237"/>
      <c r="P43" s="237"/>
      <c r="Q43" s="237"/>
      <c r="R43" s="237"/>
      <c r="S43" s="111" t="s">
        <v>357</v>
      </c>
      <c r="T43" s="111"/>
      <c r="U43" s="111"/>
      <c r="V43" s="237" t="str">
        <f>IF(患者背景!F15="","",患者背景!F15)</f>
        <v/>
      </c>
      <c r="W43" s="237"/>
      <c r="X43" s="237"/>
      <c r="Y43" s="237"/>
      <c r="Z43" s="237"/>
      <c r="AA43" s="238"/>
    </row>
    <row r="44" spans="1:31" ht="18.75" customHeight="1" x14ac:dyDescent="0.4">
      <c r="A44" s="264" t="s">
        <v>353</v>
      </c>
      <c r="B44" s="122"/>
      <c r="C44" s="122"/>
      <c r="D44" s="237" t="str">
        <f>IF(AND(患者背景!C15="その他",患者背景!C16=""),"★部位を入力してください",IF(患者背景!C16="","",患者背景!C16))</f>
        <v/>
      </c>
      <c r="E44" s="237"/>
      <c r="F44" s="237"/>
      <c r="G44" s="237"/>
      <c r="H44" s="237"/>
      <c r="I44" s="237"/>
      <c r="J44" s="122" t="s">
        <v>353</v>
      </c>
      <c r="K44" s="122"/>
      <c r="L44" s="122"/>
      <c r="M44" s="237" t="str">
        <f>IF(AND(患者背景!E15="その他",患者背景!E16=""),"★部位を入力してください",IF(患者背景!E16="","",患者背景!E16))</f>
        <v/>
      </c>
      <c r="N44" s="237"/>
      <c r="O44" s="237"/>
      <c r="P44" s="237"/>
      <c r="Q44" s="237"/>
      <c r="R44" s="237"/>
      <c r="S44" s="122" t="s">
        <v>353</v>
      </c>
      <c r="T44" s="122"/>
      <c r="U44" s="122"/>
      <c r="V44" s="237" t="str">
        <f>IF(AND(患者背景!F15="その他",患者背景!F16=""),"★部位を入力してください",IF(患者背景!F16="","",患者背景!F16))</f>
        <v/>
      </c>
      <c r="W44" s="237"/>
      <c r="X44" s="237"/>
      <c r="Y44" s="237"/>
      <c r="Z44" s="237"/>
      <c r="AA44" s="238"/>
    </row>
    <row r="45" spans="1:31" ht="18.75" customHeight="1" x14ac:dyDescent="0.4">
      <c r="A45" s="264" t="s">
        <v>98</v>
      </c>
      <c r="B45" s="122"/>
      <c r="C45" s="122"/>
      <c r="D45" s="237" t="str">
        <f>IF(AND(患者背景!C14="あり",患者背景!C17=""),"★活動性を入力してください",IF(患者背景!C17="","",患者背景!C17))</f>
        <v/>
      </c>
      <c r="E45" s="237"/>
      <c r="F45" s="237"/>
      <c r="G45" s="237"/>
      <c r="H45" s="237"/>
      <c r="I45" s="237"/>
      <c r="J45" s="122" t="s">
        <v>98</v>
      </c>
      <c r="K45" s="122"/>
      <c r="L45" s="122"/>
      <c r="M45" s="237" t="str">
        <f>IF(AND(患者背景!E15&lt;&gt;"",患者背景!E17=""),"★活動性を入力してください",IF(患者背景!E17="","",患者背景!E17))</f>
        <v/>
      </c>
      <c r="N45" s="237"/>
      <c r="O45" s="237"/>
      <c r="P45" s="237"/>
      <c r="Q45" s="237"/>
      <c r="R45" s="237"/>
      <c r="S45" s="122" t="s">
        <v>98</v>
      </c>
      <c r="T45" s="122"/>
      <c r="U45" s="122"/>
      <c r="V45" s="237" t="str">
        <f>IF(AND(患者背景!F15&lt;&gt;"",患者背景!F17=""),"★活動性を入力してください",IF(患者背景!F17="","",患者背景!F17))</f>
        <v/>
      </c>
      <c r="W45" s="237"/>
      <c r="X45" s="237"/>
      <c r="Y45" s="237"/>
      <c r="Z45" s="237"/>
      <c r="AA45" s="238"/>
    </row>
    <row r="46" spans="1:31" s="14" customFormat="1" ht="18.75" customHeight="1" thickBot="1" x14ac:dyDescent="0.45">
      <c r="A46" s="292"/>
      <c r="B46" s="277"/>
      <c r="C46" s="277"/>
      <c r="D46" s="278" t="str">
        <f>IF(AND(患者背景!C14="あり",患者背景!C18=""),"★発症年齢を入力してください",IF(患者背景!C18="","",患者背景!C18))</f>
        <v/>
      </c>
      <c r="E46" s="278"/>
      <c r="F46" s="278"/>
      <c r="G46" s="278"/>
      <c r="H46" s="278"/>
      <c r="I46" s="278"/>
      <c r="J46" s="277"/>
      <c r="K46" s="277"/>
      <c r="L46" s="277"/>
      <c r="M46" s="278" t="str">
        <f>IF(AND(患者背景!E15&lt;&gt;"",患者背景!E18=""),"★発症年齢を入力してください",IF(患者背景!E18="","",患者背景!E18))</f>
        <v/>
      </c>
      <c r="N46" s="278"/>
      <c r="O46" s="278"/>
      <c r="P46" s="278"/>
      <c r="Q46" s="278"/>
      <c r="R46" s="278"/>
      <c r="S46" s="277"/>
      <c r="T46" s="277"/>
      <c r="U46" s="277"/>
      <c r="V46" s="278" t="str">
        <f>IF(AND(患者背景!F15&lt;&gt;"",患者背景!F18=""),"★発症年齢を入力してください",IF(患者背景!F18="","",患者背景!F18))</f>
        <v/>
      </c>
      <c r="W46" s="278"/>
      <c r="X46" s="278"/>
      <c r="Y46" s="278"/>
      <c r="Z46" s="278"/>
      <c r="AA46" s="279"/>
      <c r="AB46" s="11"/>
      <c r="AC46" s="11"/>
      <c r="AD46" s="11"/>
      <c r="AE46" s="11"/>
    </row>
    <row r="47" spans="1:31" ht="18.75" customHeight="1" x14ac:dyDescent="0.4">
      <c r="A47" s="293" t="s">
        <v>358</v>
      </c>
      <c r="B47" s="276"/>
      <c r="C47" s="276"/>
      <c r="D47" s="284" t="str">
        <f>IF(患者背景!G15="","",患者背景!G15)</f>
        <v/>
      </c>
      <c r="E47" s="284"/>
      <c r="F47" s="284"/>
      <c r="G47" s="284"/>
      <c r="H47" s="284"/>
      <c r="I47" s="284"/>
      <c r="J47" s="351" t="s">
        <v>359</v>
      </c>
      <c r="K47" s="351"/>
      <c r="L47" s="351"/>
      <c r="M47" s="284" t="str">
        <f>IF(患者背景!H15="","",患者背景!H15)</f>
        <v/>
      </c>
      <c r="N47" s="284"/>
      <c r="O47" s="284"/>
      <c r="P47" s="284"/>
      <c r="Q47" s="284"/>
      <c r="R47" s="284"/>
      <c r="S47" s="351" t="s">
        <v>360</v>
      </c>
      <c r="T47" s="351"/>
      <c r="U47" s="351"/>
      <c r="V47" s="284" t="str">
        <f>IF(患者背景!I15="","",患者背景!I15)</f>
        <v/>
      </c>
      <c r="W47" s="284"/>
      <c r="X47" s="284"/>
      <c r="Y47" s="284"/>
      <c r="Z47" s="284"/>
      <c r="AA47" s="312"/>
    </row>
    <row r="48" spans="1:31" ht="18.75" customHeight="1" x14ac:dyDescent="0.4">
      <c r="A48" s="264" t="s">
        <v>353</v>
      </c>
      <c r="B48" s="122"/>
      <c r="C48" s="122"/>
      <c r="D48" s="237" t="str">
        <f>IF(AND(患者背景!G15="その他",患者背景!G16=""),"★部位を入力してください",IF(患者背景!G16="","",患者背景!G16))</f>
        <v/>
      </c>
      <c r="E48" s="237"/>
      <c r="F48" s="237"/>
      <c r="G48" s="237"/>
      <c r="H48" s="237"/>
      <c r="I48" s="237"/>
      <c r="J48" s="122" t="s">
        <v>353</v>
      </c>
      <c r="K48" s="122"/>
      <c r="L48" s="122"/>
      <c r="M48" s="237" t="str">
        <f>IF(AND(患者背景!H15="その他",患者背景!H16=""),"★部位を入力してください",IF(患者背景!H16="","",患者背景!H16))</f>
        <v/>
      </c>
      <c r="N48" s="237"/>
      <c r="O48" s="237"/>
      <c r="P48" s="237"/>
      <c r="Q48" s="237"/>
      <c r="R48" s="237"/>
      <c r="S48" s="122" t="s">
        <v>353</v>
      </c>
      <c r="T48" s="122"/>
      <c r="U48" s="122"/>
      <c r="V48" s="237" t="str">
        <f>IF(AND(患者背景!I15="その他",患者背景!I16=""),"★部位を入力してください",IF(患者背景!I16="","",患者背景!I16))</f>
        <v/>
      </c>
      <c r="W48" s="237"/>
      <c r="X48" s="237"/>
      <c r="Y48" s="237"/>
      <c r="Z48" s="237"/>
      <c r="AA48" s="238"/>
    </row>
    <row r="49" spans="1:31" ht="18.75" customHeight="1" x14ac:dyDescent="0.4">
      <c r="A49" s="264" t="s">
        <v>98</v>
      </c>
      <c r="B49" s="122"/>
      <c r="C49" s="122"/>
      <c r="D49" s="237" t="str">
        <f>IF(AND(患者背景!G15&lt;&gt;"",患者背景!G17=""),"★活動性を入力してください",IF(患者背景!G17="","",患者背景!G17))</f>
        <v/>
      </c>
      <c r="E49" s="237"/>
      <c r="F49" s="237"/>
      <c r="G49" s="237"/>
      <c r="H49" s="237"/>
      <c r="I49" s="237"/>
      <c r="J49" s="122" t="s">
        <v>98</v>
      </c>
      <c r="K49" s="122"/>
      <c r="L49" s="122"/>
      <c r="M49" s="237" t="str">
        <f>IF(AND(患者背景!H15&lt;&gt;"",患者背景!H17=""),"★活動性を入力してください",IF(患者背景!H17="","",患者背景!H17))</f>
        <v/>
      </c>
      <c r="N49" s="237"/>
      <c r="O49" s="237"/>
      <c r="P49" s="237"/>
      <c r="Q49" s="237"/>
      <c r="R49" s="237"/>
      <c r="S49" s="122" t="s">
        <v>98</v>
      </c>
      <c r="T49" s="122"/>
      <c r="U49" s="122"/>
      <c r="V49" s="237" t="str">
        <f>IF(AND(患者背景!I15&lt;&gt;"",患者背景!I17=""),"★活動性を入力してください",IF(患者背景!I17="","",患者背景!I17))</f>
        <v/>
      </c>
      <c r="W49" s="237"/>
      <c r="X49" s="237"/>
      <c r="Y49" s="237"/>
      <c r="Z49" s="237"/>
      <c r="AA49" s="238"/>
    </row>
    <row r="50" spans="1:31" s="14" customFormat="1" ht="18.75" customHeight="1" thickBot="1" x14ac:dyDescent="0.45">
      <c r="A50" s="292" t="s">
        <v>552</v>
      </c>
      <c r="B50" s="277"/>
      <c r="C50" s="277"/>
      <c r="D50" s="278" t="str">
        <f>IF(AND(患者背景!G15&lt;&gt;"",患者背景!G18=""),"★発症年齢を入力してください",IF(患者背景!G18="","",患者背景!G18))</f>
        <v/>
      </c>
      <c r="E50" s="278"/>
      <c r="F50" s="278"/>
      <c r="G50" s="278"/>
      <c r="H50" s="278"/>
      <c r="I50" s="278"/>
      <c r="J50" s="277" t="s">
        <v>552</v>
      </c>
      <c r="K50" s="277"/>
      <c r="L50" s="277"/>
      <c r="M50" s="278" t="str">
        <f>IF(AND(患者背景!H15&lt;&gt;"",患者背景!H18=""),"★発症年齢を入力してください",IF(患者背景!H18="","",患者背景!H18))</f>
        <v/>
      </c>
      <c r="N50" s="278"/>
      <c r="O50" s="278"/>
      <c r="P50" s="278"/>
      <c r="Q50" s="278"/>
      <c r="R50" s="278"/>
      <c r="S50" s="277" t="s">
        <v>552</v>
      </c>
      <c r="T50" s="277"/>
      <c r="U50" s="277"/>
      <c r="V50" s="278" t="str">
        <f>IF(AND(患者背景!I15&lt;&gt;"",患者背景!I18=""),"★発症年齢を入力してください",IF(患者背景!I18="","",患者背景!I18))</f>
        <v/>
      </c>
      <c r="W50" s="278"/>
      <c r="X50" s="278"/>
      <c r="Y50" s="278"/>
      <c r="Z50" s="278"/>
      <c r="AA50" s="279"/>
      <c r="AB50" s="11"/>
      <c r="AC50" s="11"/>
      <c r="AD50" s="11"/>
      <c r="AE50" s="11"/>
    </row>
    <row r="51" spans="1:31" ht="18.75" customHeight="1" x14ac:dyDescent="0.4">
      <c r="A51" s="293" t="s">
        <v>361</v>
      </c>
      <c r="B51" s="276"/>
      <c r="C51" s="276"/>
      <c r="D51" s="284" t="str">
        <f>IF(患者背景!J15="","",患者背景!J15)</f>
        <v/>
      </c>
      <c r="E51" s="284"/>
      <c r="F51" s="284"/>
      <c r="G51" s="284"/>
      <c r="H51" s="284"/>
      <c r="I51" s="284"/>
      <c r="J51" s="276" t="s">
        <v>362</v>
      </c>
      <c r="K51" s="276"/>
      <c r="L51" s="276"/>
      <c r="M51" s="284" t="str">
        <f>IF(患者背景!K15="","",患者背景!K15)</f>
        <v/>
      </c>
      <c r="N51" s="284"/>
      <c r="O51" s="284"/>
      <c r="P51" s="284"/>
      <c r="Q51" s="284"/>
      <c r="R51" s="284"/>
      <c r="S51" s="276" t="s">
        <v>363</v>
      </c>
      <c r="T51" s="276"/>
      <c r="U51" s="276"/>
      <c r="V51" s="284" t="str">
        <f>IF(患者背景!L15="","",患者背景!L15)</f>
        <v/>
      </c>
      <c r="W51" s="284"/>
      <c r="X51" s="284"/>
      <c r="Y51" s="284"/>
      <c r="Z51" s="284"/>
      <c r="AA51" s="312"/>
    </row>
    <row r="52" spans="1:31" ht="18.75" customHeight="1" x14ac:dyDescent="0.4">
      <c r="A52" s="264" t="s">
        <v>353</v>
      </c>
      <c r="B52" s="122"/>
      <c r="C52" s="122"/>
      <c r="D52" s="237" t="str">
        <f>IF(AND(患者背景!J15="その他",患者背景!J16=""),"★部位を入力してください",IF(患者背景!J16="","",患者背景!J16))</f>
        <v/>
      </c>
      <c r="E52" s="237"/>
      <c r="F52" s="237"/>
      <c r="G52" s="237"/>
      <c r="H52" s="237"/>
      <c r="I52" s="237"/>
      <c r="J52" s="122" t="s">
        <v>353</v>
      </c>
      <c r="K52" s="122"/>
      <c r="L52" s="122"/>
      <c r="M52" s="237" t="str">
        <f>IF(AND(患者背景!K15="その他",患者背景!K16=""),"★部位を入力してください",IF(患者背景!K16="","",患者背景!K16))</f>
        <v/>
      </c>
      <c r="N52" s="237"/>
      <c r="O52" s="237"/>
      <c r="P52" s="237"/>
      <c r="Q52" s="237"/>
      <c r="R52" s="237"/>
      <c r="S52" s="122" t="s">
        <v>353</v>
      </c>
      <c r="T52" s="122"/>
      <c r="U52" s="122"/>
      <c r="V52" s="237" t="str">
        <f>IF(AND(患者背景!L15="その他",患者背景!L16=""),"★部位を入力してください",IF(患者背景!L16="","",患者背景!L16))</f>
        <v/>
      </c>
      <c r="W52" s="237"/>
      <c r="X52" s="237"/>
      <c r="Y52" s="237"/>
      <c r="Z52" s="237"/>
      <c r="AA52" s="238"/>
    </row>
    <row r="53" spans="1:31" ht="18.75" customHeight="1" x14ac:dyDescent="0.4">
      <c r="A53" s="264" t="s">
        <v>98</v>
      </c>
      <c r="B53" s="122"/>
      <c r="C53" s="122"/>
      <c r="D53" s="237" t="str">
        <f>IF(AND(患者背景!J15&lt;&gt;"",患者背景!J17=""),"★活動性を入力してください",IF(患者背景!J17="","",患者背景!J17))</f>
        <v/>
      </c>
      <c r="E53" s="237"/>
      <c r="F53" s="237"/>
      <c r="G53" s="237"/>
      <c r="H53" s="237"/>
      <c r="I53" s="237"/>
      <c r="J53" s="122" t="s">
        <v>98</v>
      </c>
      <c r="K53" s="122"/>
      <c r="L53" s="122"/>
      <c r="M53" s="237" t="str">
        <f>IF(AND(患者背景!K15&lt;&gt;"",患者背景!K17=""),"★活動性を入力してください",IF(患者背景!K17="","",患者背景!K17))</f>
        <v/>
      </c>
      <c r="N53" s="237"/>
      <c r="O53" s="237"/>
      <c r="P53" s="237"/>
      <c r="Q53" s="237"/>
      <c r="R53" s="237"/>
      <c r="S53" s="122" t="s">
        <v>98</v>
      </c>
      <c r="T53" s="122"/>
      <c r="U53" s="122"/>
      <c r="V53" s="237" t="str">
        <f>IF(AND(患者背景!L15&lt;&gt;"",患者背景!L17=""),"★活動性を入力してください",IF(患者背景!L17="","",患者背景!L17))</f>
        <v/>
      </c>
      <c r="W53" s="237"/>
      <c r="X53" s="237"/>
      <c r="Y53" s="237"/>
      <c r="Z53" s="237"/>
      <c r="AA53" s="238"/>
    </row>
    <row r="54" spans="1:31" s="14" customFormat="1" ht="18.75" customHeight="1" thickBot="1" x14ac:dyDescent="0.45">
      <c r="A54" s="292" t="s">
        <v>552</v>
      </c>
      <c r="B54" s="277"/>
      <c r="C54" s="277"/>
      <c r="D54" s="278" t="str">
        <f>IF(AND(患者背景!J15&lt;&gt;"",患者背景!J18=""),"★発症年齢を入力してください",IF(患者背景!J18="","",患者背景!J18))</f>
        <v/>
      </c>
      <c r="E54" s="278"/>
      <c r="F54" s="278"/>
      <c r="G54" s="278"/>
      <c r="H54" s="278"/>
      <c r="I54" s="278"/>
      <c r="J54" s="277" t="s">
        <v>552</v>
      </c>
      <c r="K54" s="277"/>
      <c r="L54" s="277"/>
      <c r="M54" s="278" t="str">
        <f>IF(AND(患者背景!K15&lt;&gt;"",患者背景!K18=""),"★発症年齢を入力してください",IF(患者背景!K18="","",患者背景!K18))</f>
        <v/>
      </c>
      <c r="N54" s="278"/>
      <c r="O54" s="278"/>
      <c r="P54" s="278"/>
      <c r="Q54" s="278"/>
      <c r="R54" s="278"/>
      <c r="S54" s="277" t="s">
        <v>552</v>
      </c>
      <c r="T54" s="277"/>
      <c r="U54" s="277"/>
      <c r="V54" s="278" t="str">
        <f>IF(AND(患者背景!L15&lt;&gt;"",患者背景!L18=""),"★発症年齢を入力してください",IF(患者背景!L18="","",患者背景!L18))</f>
        <v/>
      </c>
      <c r="W54" s="278"/>
      <c r="X54" s="278"/>
      <c r="Y54" s="278"/>
      <c r="Z54" s="278"/>
      <c r="AA54" s="279"/>
      <c r="AB54" s="11"/>
      <c r="AC54" s="11"/>
      <c r="AD54" s="11"/>
      <c r="AE54" s="11"/>
    </row>
    <row r="55" spans="1:31" ht="18.75" customHeight="1" x14ac:dyDescent="0.4">
      <c r="A55" s="293" t="s">
        <v>364</v>
      </c>
      <c r="B55" s="276"/>
      <c r="C55" s="276"/>
      <c r="D55" s="284" t="str">
        <f>IF(患者背景!M15="","",患者背景!M15)</f>
        <v/>
      </c>
      <c r="E55" s="284"/>
      <c r="F55" s="284"/>
      <c r="G55" s="284"/>
      <c r="H55" s="284"/>
      <c r="I55" s="284"/>
      <c r="J55" s="15"/>
      <c r="K55" s="79"/>
      <c r="L55" s="79"/>
      <c r="M55" s="79"/>
      <c r="N55" s="15"/>
      <c r="O55" s="15"/>
      <c r="P55" s="15"/>
      <c r="Q55" s="15"/>
      <c r="R55" s="15"/>
      <c r="S55" s="79"/>
      <c r="T55" s="79"/>
      <c r="U55" s="79"/>
      <c r="V55" s="15"/>
      <c r="W55" s="15"/>
      <c r="X55" s="15"/>
      <c r="Y55" s="15"/>
      <c r="Z55" s="15"/>
      <c r="AA55" s="17"/>
    </row>
    <row r="56" spans="1:31" ht="18.75" customHeight="1" x14ac:dyDescent="0.4">
      <c r="A56" s="264" t="s">
        <v>353</v>
      </c>
      <c r="B56" s="122"/>
      <c r="C56" s="122"/>
      <c r="D56" s="237" t="str">
        <f>IF(AND(患者背景!M15="その他",患者背景!M16=""),"★部位を入力してください",IF(患者背景!M16="","",患者背景!M16))</f>
        <v/>
      </c>
      <c r="E56" s="237"/>
      <c r="F56" s="237"/>
      <c r="G56" s="237"/>
      <c r="H56" s="237"/>
      <c r="I56" s="237"/>
      <c r="J56" s="15"/>
      <c r="K56" s="79"/>
      <c r="L56" s="79"/>
      <c r="M56" s="79"/>
      <c r="N56" s="15"/>
      <c r="O56" s="15"/>
      <c r="P56" s="15"/>
      <c r="Q56" s="15"/>
      <c r="R56" s="15"/>
      <c r="S56" s="79"/>
      <c r="T56" s="79"/>
      <c r="U56" s="79"/>
      <c r="V56" s="15"/>
      <c r="W56" s="15"/>
      <c r="X56" s="15"/>
      <c r="Y56" s="15"/>
      <c r="Z56" s="15"/>
      <c r="AA56" s="17"/>
    </row>
    <row r="57" spans="1:31" ht="18.75" customHeight="1" x14ac:dyDescent="0.4">
      <c r="A57" s="264" t="s">
        <v>98</v>
      </c>
      <c r="B57" s="122"/>
      <c r="C57" s="122"/>
      <c r="D57" s="237" t="str">
        <f>IF(AND(患者背景!M15&lt;&gt;"",患者背景!M17=""),"★活動性を入力してください",IF(患者背景!M17="","",患者背景!M17))</f>
        <v/>
      </c>
      <c r="E57" s="237"/>
      <c r="F57" s="237"/>
      <c r="G57" s="237"/>
      <c r="H57" s="237"/>
      <c r="I57" s="237"/>
      <c r="J57" s="15"/>
      <c r="K57" s="79"/>
      <c r="L57" s="79"/>
      <c r="M57" s="79"/>
      <c r="N57" s="15"/>
      <c r="O57" s="15"/>
      <c r="P57" s="15"/>
      <c r="Q57" s="15"/>
      <c r="R57" s="15"/>
      <c r="S57" s="79"/>
      <c r="T57" s="79"/>
      <c r="U57" s="79"/>
      <c r="V57" s="15"/>
      <c r="W57" s="15"/>
      <c r="X57" s="15"/>
      <c r="Y57" s="15"/>
      <c r="Z57" s="15"/>
      <c r="AA57" s="17"/>
    </row>
    <row r="58" spans="1:31" s="14" customFormat="1" ht="18.75" customHeight="1" x14ac:dyDescent="0.4">
      <c r="A58" s="264" t="s">
        <v>552</v>
      </c>
      <c r="B58" s="122"/>
      <c r="C58" s="122"/>
      <c r="D58" s="237" t="str">
        <f>IF(AND(患者背景!M15&lt;&gt;"",患者背景!M18=""),"★発症年齢を入力してください",IF(患者背景!M18="","",患者背景!M18))</f>
        <v/>
      </c>
      <c r="E58" s="237"/>
      <c r="F58" s="237"/>
      <c r="G58" s="237"/>
      <c r="H58" s="237"/>
      <c r="I58" s="237"/>
      <c r="J58" s="85"/>
      <c r="K58" s="87"/>
      <c r="L58" s="87"/>
      <c r="M58" s="87"/>
      <c r="N58" s="85"/>
      <c r="O58" s="85"/>
      <c r="P58" s="85"/>
      <c r="Q58" s="85"/>
      <c r="R58" s="85"/>
      <c r="S58" s="87"/>
      <c r="T58" s="87"/>
      <c r="U58" s="87"/>
      <c r="V58" s="85"/>
      <c r="W58" s="85"/>
      <c r="X58" s="85"/>
      <c r="Y58" s="85"/>
      <c r="Z58" s="85"/>
      <c r="AA58" s="86"/>
      <c r="AB58" s="11"/>
      <c r="AC58" s="11"/>
      <c r="AD58" s="11"/>
      <c r="AE58" s="11"/>
    </row>
    <row r="59" spans="1:31" ht="18.75" customHeight="1" x14ac:dyDescent="0.4">
      <c r="A59" s="264" t="s">
        <v>223</v>
      </c>
      <c r="B59" s="122"/>
      <c r="C59" s="122"/>
      <c r="D59" s="122"/>
      <c r="E59" s="122"/>
      <c r="F59" s="122"/>
      <c r="G59" s="235" t="str">
        <f>IF(患者背景!C19="","★入力がありません！",患者背景!C19)</f>
        <v>★入力がありません！</v>
      </c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6"/>
    </row>
    <row r="60" spans="1:31" ht="18.75" customHeight="1" x14ac:dyDescent="0.4">
      <c r="A60" s="264" t="s">
        <v>101</v>
      </c>
      <c r="B60" s="122"/>
      <c r="C60" s="122"/>
      <c r="D60" s="122"/>
      <c r="E60" s="122"/>
      <c r="F60" s="122"/>
      <c r="G60" s="237" t="str">
        <f>IF(AND(患者背景!C19="あり",患者背景!C20=""),"★活動性の入力がありません",IF(患者背景!C20="","",患者背景!C20))</f>
        <v/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8"/>
    </row>
    <row r="61" spans="1:31" ht="18.75" customHeight="1" x14ac:dyDescent="0.4">
      <c r="A61" s="264" t="s">
        <v>224</v>
      </c>
      <c r="B61" s="122"/>
      <c r="C61" s="122"/>
      <c r="D61" s="122"/>
      <c r="E61" s="235" t="str">
        <f>IF(患者背景!C21="","★入力がありません！",患者背景!C21)</f>
        <v>★入力がありません！</v>
      </c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6"/>
    </row>
    <row r="62" spans="1:31" ht="18.75" customHeight="1" x14ac:dyDescent="0.4">
      <c r="A62" s="264" t="s">
        <v>365</v>
      </c>
      <c r="B62" s="122"/>
      <c r="C62" s="122"/>
      <c r="D62" s="237" t="str">
        <f>IF(AND(患者背景!C21="あり",患者背景!C22=""),"★続柄を選択してください",IF(患者背景!C22="","",患者背景!C22))</f>
        <v/>
      </c>
      <c r="E62" s="237"/>
      <c r="F62" s="237"/>
      <c r="G62" s="237"/>
      <c r="H62" s="237"/>
      <c r="I62" s="237"/>
      <c r="J62" s="122" t="s">
        <v>366</v>
      </c>
      <c r="K62" s="122"/>
      <c r="L62" s="122"/>
      <c r="M62" s="237" t="str">
        <f>IF(患者背景!E22="","",患者背景!E22)</f>
        <v/>
      </c>
      <c r="N62" s="237"/>
      <c r="O62" s="237"/>
      <c r="P62" s="237"/>
      <c r="Q62" s="237"/>
      <c r="R62" s="237"/>
      <c r="S62" s="122" t="s">
        <v>367</v>
      </c>
      <c r="T62" s="122"/>
      <c r="U62" s="122"/>
      <c r="V62" s="239" t="str">
        <f>IF(患者背景!F22="","",患者背景!F22)</f>
        <v/>
      </c>
      <c r="W62" s="177"/>
      <c r="X62" s="177"/>
      <c r="Y62" s="177"/>
      <c r="Z62" s="177"/>
      <c r="AA62" s="189"/>
    </row>
    <row r="63" spans="1:31" ht="18.75" customHeight="1" x14ac:dyDescent="0.4">
      <c r="A63" s="264" t="s">
        <v>698</v>
      </c>
      <c r="B63" s="122"/>
      <c r="C63" s="122"/>
      <c r="D63" s="237" t="str">
        <f>IF(AND(患者背景!C21="あり",患者背景!C23=""),"★癌腫を選択してください",IF(患者背景!C23="","",患者背景!C23))</f>
        <v/>
      </c>
      <c r="E63" s="237"/>
      <c r="F63" s="237"/>
      <c r="G63" s="237"/>
      <c r="H63" s="237"/>
      <c r="I63" s="237"/>
      <c r="J63" s="122" t="s">
        <v>698</v>
      </c>
      <c r="K63" s="122"/>
      <c r="L63" s="122"/>
      <c r="M63" s="237" t="str">
        <f>IF(AND(患者背景!E22&lt;&gt;"",患者背景!E23=""),"★癌腫を選択してください",IF(患者背景!E23="","",患者背景!E23))</f>
        <v/>
      </c>
      <c r="N63" s="237"/>
      <c r="O63" s="237"/>
      <c r="P63" s="237"/>
      <c r="Q63" s="237"/>
      <c r="R63" s="237"/>
      <c r="S63" s="122" t="s">
        <v>698</v>
      </c>
      <c r="T63" s="122"/>
      <c r="U63" s="122"/>
      <c r="V63" s="239" t="str">
        <f>IF(AND(患者背景!F22&lt;&gt;"",患者背景!F23=""),"★癌腫を選択してください",IF(患者背景!F23="","",患者背景!F23))</f>
        <v/>
      </c>
      <c r="W63" s="177"/>
      <c r="X63" s="177"/>
      <c r="Y63" s="177"/>
      <c r="Z63" s="177"/>
      <c r="AA63" s="189"/>
    </row>
    <row r="64" spans="1:31" s="14" customFormat="1" x14ac:dyDescent="0.4">
      <c r="A64" s="265" t="s">
        <v>26</v>
      </c>
      <c r="B64" s="235"/>
      <c r="C64" s="235"/>
      <c r="D64" s="237" t="str">
        <f>IF(AND(患者背景!C23="その他",患者背景!C24=""),"★癌腫を入力してください",IF(患者背景!C24="","",患者背景!C24))</f>
        <v/>
      </c>
      <c r="E64" s="237"/>
      <c r="F64" s="237"/>
      <c r="G64" s="237"/>
      <c r="H64" s="237"/>
      <c r="I64" s="237"/>
      <c r="J64" s="235" t="s">
        <v>26</v>
      </c>
      <c r="K64" s="235"/>
      <c r="L64" s="235"/>
      <c r="M64" s="237" t="str">
        <f>IF(AND(患者背景!E23="その他",患者背景!E24=""),"★癌腫を入力してください",IF(患者背景!E24="","",患者背景!E24))</f>
        <v/>
      </c>
      <c r="N64" s="237"/>
      <c r="O64" s="237"/>
      <c r="P64" s="237"/>
      <c r="Q64" s="237"/>
      <c r="R64" s="237"/>
      <c r="S64" s="235" t="s">
        <v>26</v>
      </c>
      <c r="T64" s="235"/>
      <c r="U64" s="235"/>
      <c r="V64" s="239" t="str">
        <f>IF(AND(患者背景!F23="その他",患者背景!F24=""),"★癌腫を入力してください",IF(患者背景!F24="","",患者背景!F24))</f>
        <v/>
      </c>
      <c r="W64" s="177"/>
      <c r="X64" s="177"/>
      <c r="Y64" s="177"/>
      <c r="Z64" s="177"/>
      <c r="AA64" s="189"/>
      <c r="AB64" s="11"/>
      <c r="AC64" s="11"/>
      <c r="AD64" s="11"/>
      <c r="AE64" s="11"/>
    </row>
    <row r="65" spans="1:31" ht="19.5" customHeight="1" thickBot="1" x14ac:dyDescent="0.45">
      <c r="A65" s="311" t="s">
        <v>225</v>
      </c>
      <c r="B65" s="134"/>
      <c r="C65" s="134"/>
      <c r="D65" s="283" t="str">
        <f>IF(AND(患者背景!C21="あり",患者背景!C25=""),"★罹患年代を選択してください",IF(患者背景!C25="","",患者背景!C25))</f>
        <v/>
      </c>
      <c r="E65" s="283"/>
      <c r="F65" s="283"/>
      <c r="G65" s="283"/>
      <c r="H65" s="283"/>
      <c r="I65" s="283"/>
      <c r="J65" s="134" t="s">
        <v>225</v>
      </c>
      <c r="K65" s="134"/>
      <c r="L65" s="134"/>
      <c r="M65" s="283" t="str">
        <f>IF(AND(患者背景!E22&lt;&gt;"",患者背景!E25=""),"★罹患年代を選択してください",IF(患者背景!E25="","",患者背景!E25))</f>
        <v/>
      </c>
      <c r="N65" s="283"/>
      <c r="O65" s="283"/>
      <c r="P65" s="283"/>
      <c r="Q65" s="283"/>
      <c r="R65" s="283"/>
      <c r="S65" s="134" t="s">
        <v>225</v>
      </c>
      <c r="T65" s="134"/>
      <c r="U65" s="134"/>
      <c r="V65" s="294" t="str">
        <f>IF(AND(患者背景!F22&lt;&gt;"",患者背景!F25=""),"★罹患年代を選択してください",IF(患者背景!F25="","",患者背景!F25))</f>
        <v/>
      </c>
      <c r="W65" s="295"/>
      <c r="X65" s="295"/>
      <c r="Y65" s="295"/>
      <c r="Z65" s="295"/>
      <c r="AA65" s="296"/>
    </row>
    <row r="66" spans="1:31" ht="18.75" customHeight="1" x14ac:dyDescent="0.4">
      <c r="A66" s="293" t="s">
        <v>368</v>
      </c>
      <c r="B66" s="276"/>
      <c r="C66" s="276"/>
      <c r="D66" s="284" t="str">
        <f>IF(患者背景!G22="","",患者背景!G22)</f>
        <v/>
      </c>
      <c r="E66" s="284"/>
      <c r="F66" s="284"/>
      <c r="G66" s="284"/>
      <c r="H66" s="284"/>
      <c r="I66" s="284"/>
      <c r="J66" s="276" t="s">
        <v>369</v>
      </c>
      <c r="K66" s="276"/>
      <c r="L66" s="276"/>
      <c r="M66" s="284" t="str">
        <f>IF(患者背景!H22="","",患者背景!H22)</f>
        <v/>
      </c>
      <c r="N66" s="284"/>
      <c r="O66" s="284"/>
      <c r="P66" s="284"/>
      <c r="Q66" s="284"/>
      <c r="R66" s="284"/>
      <c r="S66" s="276" t="s">
        <v>370</v>
      </c>
      <c r="T66" s="276"/>
      <c r="U66" s="276"/>
      <c r="V66" s="284" t="str">
        <f>IF(患者背景!I22="","",患者背景!I22)</f>
        <v/>
      </c>
      <c r="W66" s="284"/>
      <c r="X66" s="284"/>
      <c r="Y66" s="284"/>
      <c r="Z66" s="284"/>
      <c r="AA66" s="312"/>
    </row>
    <row r="67" spans="1:31" ht="18.75" customHeight="1" x14ac:dyDescent="0.4">
      <c r="A67" s="264" t="s">
        <v>698</v>
      </c>
      <c r="B67" s="122"/>
      <c r="C67" s="122"/>
      <c r="D67" s="237" t="str">
        <f>IF(AND(患者背景!G22&lt;&gt;"",患者背景!G23=""),"★癌腫を選択してください",IF(患者背景!G23="","",患者背景!G23))</f>
        <v/>
      </c>
      <c r="E67" s="237"/>
      <c r="F67" s="237"/>
      <c r="G67" s="237"/>
      <c r="H67" s="237"/>
      <c r="I67" s="237"/>
      <c r="J67" s="122" t="s">
        <v>698</v>
      </c>
      <c r="K67" s="122"/>
      <c r="L67" s="122"/>
      <c r="M67" s="237" t="str">
        <f>IF(AND(患者背景!H22&lt;&gt;"",患者背景!H23=""),"★癌腫を選択してください",IF(患者背景!H23="","",患者背景!H23))</f>
        <v/>
      </c>
      <c r="N67" s="237"/>
      <c r="O67" s="237"/>
      <c r="P67" s="237"/>
      <c r="Q67" s="237"/>
      <c r="R67" s="237"/>
      <c r="S67" s="122" t="s">
        <v>698</v>
      </c>
      <c r="T67" s="122"/>
      <c r="U67" s="122"/>
      <c r="V67" s="237" t="str">
        <f>IF(AND(患者背景!I22&lt;&gt;"",患者背景!I23=""),"★癌腫を選択してください",IF(患者背景!I23="","",患者背景!I23))</f>
        <v/>
      </c>
      <c r="W67" s="237"/>
      <c r="X67" s="237"/>
      <c r="Y67" s="237"/>
      <c r="Z67" s="237"/>
      <c r="AA67" s="238"/>
    </row>
    <row r="68" spans="1:31" s="14" customFormat="1" x14ac:dyDescent="0.4">
      <c r="A68" s="265" t="s">
        <v>26</v>
      </c>
      <c r="B68" s="235"/>
      <c r="C68" s="235"/>
      <c r="D68" s="237" t="str">
        <f>IF(AND(患者背景!G23="その他",患者背景!G24=""),"★癌腫を入力してください",IF(患者背景!G24="","",患者背景!G24))</f>
        <v/>
      </c>
      <c r="E68" s="237"/>
      <c r="F68" s="237"/>
      <c r="G68" s="237"/>
      <c r="H68" s="237"/>
      <c r="I68" s="237"/>
      <c r="J68" s="235" t="s">
        <v>26</v>
      </c>
      <c r="K68" s="235"/>
      <c r="L68" s="235"/>
      <c r="M68" s="237" t="str">
        <f>IF(AND(患者背景!H23="その他",患者背景!H24=""),"★癌腫を入力してください",IF(患者背景!H24="","",患者背景!H24))</f>
        <v/>
      </c>
      <c r="N68" s="237"/>
      <c r="O68" s="237"/>
      <c r="P68" s="237"/>
      <c r="Q68" s="237"/>
      <c r="R68" s="237"/>
      <c r="S68" s="235" t="s">
        <v>26</v>
      </c>
      <c r="T68" s="235"/>
      <c r="U68" s="235"/>
      <c r="V68" s="237" t="str">
        <f>IF(AND(患者背景!I23="その他",患者背景!I24=""),"★癌腫を入力してください",IF(患者背景!I24="","",患者背景!I24))</f>
        <v/>
      </c>
      <c r="W68" s="237"/>
      <c r="X68" s="237"/>
      <c r="Y68" s="237"/>
      <c r="Z68" s="237"/>
      <c r="AA68" s="238"/>
      <c r="AB68" s="11"/>
      <c r="AC68" s="11"/>
      <c r="AD68" s="11"/>
      <c r="AE68" s="11"/>
    </row>
    <row r="69" spans="1:31" ht="19.5" customHeight="1" thickBot="1" x14ac:dyDescent="0.45">
      <c r="A69" s="292" t="s">
        <v>225</v>
      </c>
      <c r="B69" s="277"/>
      <c r="C69" s="277"/>
      <c r="D69" s="278" t="str">
        <f>IF(AND(患者背景!G22&lt;&gt;"",患者背景!G25=""),"★罹患年代を選択してください",IF(患者背景!G25="","",患者背景!G25))</f>
        <v/>
      </c>
      <c r="E69" s="278"/>
      <c r="F69" s="278"/>
      <c r="G69" s="278"/>
      <c r="H69" s="278"/>
      <c r="I69" s="278"/>
      <c r="J69" s="277" t="s">
        <v>225</v>
      </c>
      <c r="K69" s="277"/>
      <c r="L69" s="277"/>
      <c r="M69" s="278" t="str">
        <f>IF(AND(患者背景!H22&lt;&gt;"",患者背景!H25=""),"★罹患年代を選択してください",IF(患者背景!H25="","",患者背景!H25))</f>
        <v/>
      </c>
      <c r="N69" s="278"/>
      <c r="O69" s="278"/>
      <c r="P69" s="278"/>
      <c r="Q69" s="278"/>
      <c r="R69" s="278"/>
      <c r="S69" s="277" t="s">
        <v>225</v>
      </c>
      <c r="T69" s="277"/>
      <c r="U69" s="277"/>
      <c r="V69" s="278" t="str">
        <f>IF(AND(患者背景!I22&lt;&gt;"",患者背景!I25=""),"★罹患年代を選択してください",IF(患者背景!I25="","",患者背景!I25))</f>
        <v/>
      </c>
      <c r="W69" s="278"/>
      <c r="X69" s="278"/>
      <c r="Y69" s="278"/>
      <c r="Z69" s="278"/>
      <c r="AA69" s="279"/>
    </row>
    <row r="70" spans="1:31" ht="18.75" customHeight="1" x14ac:dyDescent="0.4">
      <c r="A70" s="293" t="s">
        <v>371</v>
      </c>
      <c r="B70" s="276"/>
      <c r="C70" s="276"/>
      <c r="D70" s="284" t="str">
        <f>IF(患者背景!J22="","",患者背景!J22)</f>
        <v/>
      </c>
      <c r="E70" s="284"/>
      <c r="F70" s="284"/>
      <c r="G70" s="284"/>
      <c r="H70" s="284"/>
      <c r="I70" s="284"/>
      <c r="J70" s="276" t="s">
        <v>372</v>
      </c>
      <c r="K70" s="276"/>
      <c r="L70" s="276"/>
      <c r="M70" s="284" t="str">
        <f>IF(患者背景!K22="","",患者背景!K22)</f>
        <v/>
      </c>
      <c r="N70" s="284"/>
      <c r="O70" s="284"/>
      <c r="P70" s="284"/>
      <c r="Q70" s="284"/>
      <c r="R70" s="284"/>
      <c r="S70" s="276" t="s">
        <v>373</v>
      </c>
      <c r="T70" s="276"/>
      <c r="U70" s="276"/>
      <c r="V70" s="284" t="str">
        <f>IF(患者背景!L22="","",患者背景!L22)</f>
        <v/>
      </c>
      <c r="W70" s="284"/>
      <c r="X70" s="284"/>
      <c r="Y70" s="284"/>
      <c r="Z70" s="284"/>
      <c r="AA70" s="312"/>
    </row>
    <row r="71" spans="1:31" ht="18.75" customHeight="1" x14ac:dyDescent="0.4">
      <c r="A71" s="264" t="s">
        <v>698</v>
      </c>
      <c r="B71" s="122"/>
      <c r="C71" s="122"/>
      <c r="D71" s="237" t="str">
        <f>IF(AND(患者背景!J22&lt;&gt;"",患者背景!J23=""),"★癌腫を選択してください",IF(患者背景!J23="","",患者背景!J23))</f>
        <v/>
      </c>
      <c r="E71" s="237"/>
      <c r="F71" s="237"/>
      <c r="G71" s="237"/>
      <c r="H71" s="237"/>
      <c r="I71" s="237"/>
      <c r="J71" s="122" t="s">
        <v>698</v>
      </c>
      <c r="K71" s="122"/>
      <c r="L71" s="122"/>
      <c r="M71" s="237" t="str">
        <f>IF(AND(患者背景!K22&lt;&gt;"",患者背景!K23=""),"★癌腫を選択してください",IF(患者背景!K23="","",患者背景!K23))</f>
        <v/>
      </c>
      <c r="N71" s="237"/>
      <c r="O71" s="237"/>
      <c r="P71" s="237"/>
      <c r="Q71" s="237"/>
      <c r="R71" s="237"/>
      <c r="S71" s="122" t="s">
        <v>698</v>
      </c>
      <c r="T71" s="122"/>
      <c r="U71" s="122"/>
      <c r="V71" s="237" t="str">
        <f>IF(AND(患者背景!L22&lt;&gt;"",患者背景!L23=""),"★癌腫を選択してください",IF(患者背景!L23="","",患者背景!L23))</f>
        <v/>
      </c>
      <c r="W71" s="237"/>
      <c r="X71" s="237"/>
      <c r="Y71" s="237"/>
      <c r="Z71" s="237"/>
      <c r="AA71" s="238"/>
    </row>
    <row r="72" spans="1:31" s="14" customFormat="1" x14ac:dyDescent="0.4">
      <c r="A72" s="265" t="s">
        <v>26</v>
      </c>
      <c r="B72" s="235"/>
      <c r="C72" s="235"/>
      <c r="D72" s="237" t="str">
        <f>IF(AND(患者背景!J23="その他",患者背景!J24=""),"★癌腫を入力してください",IF(患者背景!J24="","",患者背景!J24))</f>
        <v/>
      </c>
      <c r="E72" s="237"/>
      <c r="F72" s="237"/>
      <c r="G72" s="237"/>
      <c r="H72" s="237"/>
      <c r="I72" s="237"/>
      <c r="J72" s="235" t="s">
        <v>26</v>
      </c>
      <c r="K72" s="235"/>
      <c r="L72" s="235"/>
      <c r="M72" s="237" t="str">
        <f>IF(AND(患者背景!K23="その他",患者背景!K24=""),"★癌腫を入力してください",IF(患者背景!K24="","",患者背景!K24))</f>
        <v/>
      </c>
      <c r="N72" s="237"/>
      <c r="O72" s="237"/>
      <c r="P72" s="237"/>
      <c r="Q72" s="237"/>
      <c r="R72" s="237"/>
      <c r="S72" s="235" t="s">
        <v>26</v>
      </c>
      <c r="T72" s="235"/>
      <c r="U72" s="235"/>
      <c r="V72" s="237" t="str">
        <f>IF(AND(患者背景!L23="その他",患者背景!L24=""),"★癌腫を入力してください",IF(患者背景!L24="","",患者背景!L24))</f>
        <v/>
      </c>
      <c r="W72" s="237"/>
      <c r="X72" s="237"/>
      <c r="Y72" s="237"/>
      <c r="Z72" s="237"/>
      <c r="AA72" s="238"/>
      <c r="AB72" s="11"/>
      <c r="AC72" s="11"/>
      <c r="AD72" s="11"/>
      <c r="AE72" s="11"/>
    </row>
    <row r="73" spans="1:31" ht="19.5" customHeight="1" thickBot="1" x14ac:dyDescent="0.45">
      <c r="A73" s="292" t="s">
        <v>225</v>
      </c>
      <c r="B73" s="277"/>
      <c r="C73" s="277"/>
      <c r="D73" s="278" t="str">
        <f>IF(AND(患者背景!J22&lt;&gt;"",患者背景!J25=""),"★罹患年代を選択してください",IF(患者背景!J25="","",患者背景!J25))</f>
        <v/>
      </c>
      <c r="E73" s="278"/>
      <c r="F73" s="278"/>
      <c r="G73" s="278"/>
      <c r="H73" s="278"/>
      <c r="I73" s="278"/>
      <c r="J73" s="277" t="s">
        <v>225</v>
      </c>
      <c r="K73" s="277"/>
      <c r="L73" s="277"/>
      <c r="M73" s="278" t="str">
        <f>IF(AND(患者背景!K22&lt;&gt;"",患者背景!K25=""),"★罹患年代を選択してください",IF(患者背景!K25="","",患者背景!K25))</f>
        <v/>
      </c>
      <c r="N73" s="278"/>
      <c r="O73" s="278"/>
      <c r="P73" s="278"/>
      <c r="Q73" s="278"/>
      <c r="R73" s="278"/>
      <c r="S73" s="277" t="s">
        <v>225</v>
      </c>
      <c r="T73" s="277"/>
      <c r="U73" s="277"/>
      <c r="V73" s="278" t="str">
        <f>IF(AND(患者背景!L22&lt;&gt;"",患者背景!L25=""),"★罹患年代を選択してください",IF(患者背景!L25="","",患者背景!L25))</f>
        <v/>
      </c>
      <c r="W73" s="278"/>
      <c r="X73" s="278"/>
      <c r="Y73" s="278"/>
      <c r="Z73" s="278"/>
      <c r="AA73" s="279"/>
    </row>
    <row r="74" spans="1:31" ht="18.75" customHeight="1" x14ac:dyDescent="0.4">
      <c r="A74" s="318" t="s">
        <v>374</v>
      </c>
      <c r="B74" s="98"/>
      <c r="C74" s="99"/>
      <c r="D74" s="313" t="str">
        <f>IF(患者背景!M22="","",患者背景!M22)</f>
        <v/>
      </c>
      <c r="E74" s="314"/>
      <c r="F74" s="314"/>
      <c r="G74" s="314"/>
      <c r="H74" s="314"/>
      <c r="I74" s="3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7"/>
    </row>
    <row r="75" spans="1:31" ht="18.75" customHeight="1" x14ac:dyDescent="0.4">
      <c r="A75" s="212" t="s">
        <v>698</v>
      </c>
      <c r="B75" s="213"/>
      <c r="C75" s="125"/>
      <c r="D75" s="239" t="str">
        <f>IF(AND(患者背景!M22&lt;&gt;"",患者背景!M23=""),"★癌腫を選択してください",IF(患者背景!M23="","",患者背景!M23))</f>
        <v/>
      </c>
      <c r="E75" s="177"/>
      <c r="F75" s="177"/>
      <c r="G75" s="177"/>
      <c r="H75" s="177"/>
      <c r="I75" s="254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7"/>
    </row>
    <row r="76" spans="1:31" s="14" customFormat="1" x14ac:dyDescent="0.4">
      <c r="A76" s="319" t="s">
        <v>26</v>
      </c>
      <c r="B76" s="187"/>
      <c r="C76" s="320"/>
      <c r="D76" s="239" t="str">
        <f>IF(AND(患者背景!M23="その他",患者背景!M24=""),"★癌腫を入力してください",IF(患者背景!M24="","",患者背景!M24))</f>
        <v/>
      </c>
      <c r="E76" s="177"/>
      <c r="F76" s="177"/>
      <c r="G76" s="177"/>
      <c r="H76" s="177"/>
      <c r="I76" s="254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7"/>
      <c r="AB76" s="11"/>
      <c r="AC76" s="11"/>
      <c r="AD76" s="11"/>
      <c r="AE76" s="11"/>
    </row>
    <row r="77" spans="1:31" ht="19.5" customHeight="1" thickBot="1" x14ac:dyDescent="0.45">
      <c r="A77" s="343" t="s">
        <v>225</v>
      </c>
      <c r="B77" s="344"/>
      <c r="C77" s="350"/>
      <c r="D77" s="316" t="str">
        <f>IF(AND(患者背景!M22&lt;&gt;"",患者背景!M25=""),"★罹患年代を選択してください",IF(患者背景!M25="","",患者背景!M25))</f>
        <v/>
      </c>
      <c r="E77" s="196"/>
      <c r="F77" s="196"/>
      <c r="G77" s="196"/>
      <c r="H77" s="196"/>
      <c r="I77" s="317"/>
      <c r="J77" s="15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9"/>
    </row>
    <row r="78" spans="1:31" s="14" customFormat="1" ht="19.5" customHeight="1" thickTop="1" x14ac:dyDescent="0.4">
      <c r="A78" s="245" t="s">
        <v>658</v>
      </c>
      <c r="B78" s="246"/>
      <c r="C78" s="246"/>
      <c r="D78" s="246"/>
      <c r="E78" s="246"/>
      <c r="F78" s="246"/>
      <c r="G78" s="246"/>
      <c r="H78" s="246"/>
      <c r="I78" s="346" t="str">
        <f>IF(患者背景!C26="","★入力がありません！",患者背景!C26)</f>
        <v>★入力がありません！</v>
      </c>
      <c r="J78" s="346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  <c r="V78" s="346"/>
      <c r="W78" s="346"/>
      <c r="X78" s="346"/>
      <c r="Y78" s="346"/>
      <c r="Z78" s="346"/>
      <c r="AA78" s="347"/>
      <c r="AB78" s="11"/>
      <c r="AC78" s="11"/>
      <c r="AD78" s="11"/>
      <c r="AE78" s="11"/>
    </row>
    <row r="79" spans="1:31" s="14" customFormat="1" ht="18.75" customHeight="1" x14ac:dyDescent="0.4">
      <c r="A79" s="264" t="s">
        <v>734</v>
      </c>
      <c r="B79" s="122"/>
      <c r="C79" s="122"/>
      <c r="D79" s="122"/>
      <c r="E79" s="122"/>
      <c r="F79" s="122"/>
      <c r="G79" s="122"/>
      <c r="H79" s="122"/>
      <c r="I79" s="323" t="str">
        <f>IF(AND(患者背景!C26="あり",患者背景!C27=""),"★入力がありません！",IF(患者背景!C27="","",患者背景!C27))</f>
        <v/>
      </c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  <c r="W79" s="323"/>
      <c r="X79" s="323"/>
      <c r="Y79" s="323"/>
      <c r="Z79" s="323"/>
      <c r="AA79" s="324"/>
      <c r="AB79" s="11"/>
      <c r="AC79" s="11"/>
      <c r="AD79" s="11"/>
      <c r="AE79" s="11"/>
    </row>
    <row r="80" spans="1:31" s="14" customFormat="1" ht="19.5" customHeight="1" thickBot="1" x14ac:dyDescent="0.45">
      <c r="A80" s="301" t="s">
        <v>354</v>
      </c>
      <c r="B80" s="302"/>
      <c r="C80" s="302"/>
      <c r="D80" s="302"/>
      <c r="E80" s="302"/>
      <c r="F80" s="302"/>
      <c r="G80" s="302"/>
      <c r="H80" s="302"/>
      <c r="I80" s="348" t="str">
        <f>IF(AND(患者背景!C27="その他",患者背景!C28=""),"★入力がありません！",IF(患者背景!C28="","",患者背景!C28))</f>
        <v/>
      </c>
      <c r="J80" s="348"/>
      <c r="K80" s="348"/>
      <c r="L80" s="348"/>
      <c r="M80" s="348"/>
      <c r="N80" s="348"/>
      <c r="O80" s="348"/>
      <c r="P80" s="348"/>
      <c r="Q80" s="348"/>
      <c r="R80" s="348"/>
      <c r="S80" s="348"/>
      <c r="T80" s="348"/>
      <c r="U80" s="348"/>
      <c r="V80" s="348"/>
      <c r="W80" s="348"/>
      <c r="X80" s="348"/>
      <c r="Y80" s="348"/>
      <c r="Z80" s="348"/>
      <c r="AA80" s="349"/>
      <c r="AB80" s="11"/>
      <c r="AC80" s="11"/>
      <c r="AD80" s="11"/>
      <c r="AE80" s="11"/>
    </row>
    <row r="81" spans="1:31" ht="20.25" thickTop="1" thickBot="1" x14ac:dyDescent="0.45">
      <c r="A81" s="4"/>
      <c r="B81" s="4"/>
      <c r="C81" s="3"/>
      <c r="D81" s="3"/>
      <c r="E81" s="3"/>
    </row>
    <row r="82" spans="1:31" ht="20.25" thickTop="1" thickBot="1" x14ac:dyDescent="0.45">
      <c r="A82" s="240" t="s">
        <v>226</v>
      </c>
      <c r="B82" s="241"/>
      <c r="C82" s="241"/>
      <c r="D82" s="241"/>
      <c r="E82" s="241"/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1"/>
      <c r="U82" s="241"/>
      <c r="V82" s="241"/>
      <c r="W82" s="241"/>
      <c r="X82" s="241"/>
      <c r="Y82" s="241"/>
      <c r="Z82" s="241"/>
      <c r="AA82" s="242"/>
    </row>
    <row r="83" spans="1:31" ht="19.5" customHeight="1" thickTop="1" x14ac:dyDescent="0.4">
      <c r="A83" s="245" t="s">
        <v>227</v>
      </c>
      <c r="B83" s="246"/>
      <c r="C83" s="246"/>
      <c r="D83" s="246"/>
      <c r="E83" s="246"/>
      <c r="F83" s="246"/>
      <c r="G83" s="270" t="str">
        <f>IF(がん種情報!C6="","★入力がありません！",がん種情報!C6)</f>
        <v>★入力がありません！</v>
      </c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270"/>
      <c r="W83" s="270"/>
      <c r="X83" s="270"/>
      <c r="Y83" s="270"/>
      <c r="Z83" s="270"/>
      <c r="AA83" s="271"/>
    </row>
    <row r="84" spans="1:31" ht="18.75" customHeight="1" x14ac:dyDescent="0.4">
      <c r="A84" s="264" t="s">
        <v>407</v>
      </c>
      <c r="B84" s="122"/>
      <c r="C84" s="122"/>
      <c r="D84" s="122"/>
      <c r="E84" s="122"/>
      <c r="F84" s="122"/>
      <c r="G84" s="237" t="str">
        <f>IF(AND(がん種情報!C6="あり",がん種情報!C7=""),"★転移部位を選択してください",IF(がん種情報!C7="","",がん種情報!C7))</f>
        <v/>
      </c>
      <c r="H84" s="237"/>
      <c r="I84" s="237"/>
      <c r="J84" s="237"/>
      <c r="K84" s="237"/>
      <c r="L84" s="237"/>
      <c r="M84" s="237"/>
      <c r="N84" s="235" t="s">
        <v>354</v>
      </c>
      <c r="O84" s="235"/>
      <c r="P84" s="235"/>
      <c r="Q84" s="235"/>
      <c r="R84" s="237" t="str">
        <f>IF(AND(がん種情報!C7="その他",がん種情報!C8=""),"★転移部位を入力してください",IF(がん種情報!C8="","",がん種情報!C8))</f>
        <v/>
      </c>
      <c r="S84" s="237"/>
      <c r="T84" s="237"/>
      <c r="U84" s="237"/>
      <c r="V84" s="237"/>
      <c r="W84" s="237"/>
      <c r="X84" s="237"/>
      <c r="Y84" s="237"/>
      <c r="Z84" s="237"/>
      <c r="AA84" s="238"/>
    </row>
    <row r="85" spans="1:31" s="14" customFormat="1" ht="18.75" customHeight="1" x14ac:dyDescent="0.4">
      <c r="A85" s="264" t="s">
        <v>408</v>
      </c>
      <c r="B85" s="122"/>
      <c r="C85" s="122"/>
      <c r="D85" s="122"/>
      <c r="E85" s="122"/>
      <c r="F85" s="122"/>
      <c r="G85" s="237" t="str">
        <f>IF(がん種情報!D7="","",がん種情報!D7)</f>
        <v/>
      </c>
      <c r="H85" s="237"/>
      <c r="I85" s="237"/>
      <c r="J85" s="237"/>
      <c r="K85" s="237"/>
      <c r="L85" s="237"/>
      <c r="M85" s="237"/>
      <c r="N85" s="235" t="s">
        <v>354</v>
      </c>
      <c r="O85" s="235"/>
      <c r="P85" s="235"/>
      <c r="Q85" s="235"/>
      <c r="R85" s="237" t="str">
        <f>IF(AND(がん種情報!D7="その他",がん種情報!D8=""),"★転移部位を入力してください",IF(がん種情報!D8="","",がん種情報!D8))</f>
        <v/>
      </c>
      <c r="S85" s="237"/>
      <c r="T85" s="237"/>
      <c r="U85" s="237"/>
      <c r="V85" s="237"/>
      <c r="W85" s="237"/>
      <c r="X85" s="237"/>
      <c r="Y85" s="237"/>
      <c r="Z85" s="237"/>
      <c r="AA85" s="238"/>
      <c r="AB85" s="11"/>
      <c r="AC85" s="11"/>
      <c r="AD85" s="11"/>
      <c r="AE85" s="11"/>
    </row>
    <row r="86" spans="1:31" s="14" customFormat="1" ht="18.75" customHeight="1" x14ac:dyDescent="0.4">
      <c r="A86" s="264" t="s">
        <v>409</v>
      </c>
      <c r="B86" s="122"/>
      <c r="C86" s="122"/>
      <c r="D86" s="122"/>
      <c r="E86" s="122"/>
      <c r="F86" s="122"/>
      <c r="G86" s="237" t="str">
        <f>IF(がん種情報!E7="","",がん種情報!E7)</f>
        <v/>
      </c>
      <c r="H86" s="237"/>
      <c r="I86" s="237"/>
      <c r="J86" s="237"/>
      <c r="K86" s="237"/>
      <c r="L86" s="237"/>
      <c r="M86" s="237"/>
      <c r="N86" s="235" t="s">
        <v>354</v>
      </c>
      <c r="O86" s="235"/>
      <c r="P86" s="235"/>
      <c r="Q86" s="235"/>
      <c r="R86" s="237" t="str">
        <f>IF(AND(がん種情報!E7="その他",がん種情報!E8=""),"★転移部位を入力してください",IF(がん種情報!E8="","",がん種情報!E8))</f>
        <v/>
      </c>
      <c r="S86" s="237"/>
      <c r="T86" s="237"/>
      <c r="U86" s="237"/>
      <c r="V86" s="237"/>
      <c r="W86" s="237"/>
      <c r="X86" s="237"/>
      <c r="Y86" s="237"/>
      <c r="Z86" s="237"/>
      <c r="AA86" s="238"/>
      <c r="AB86" s="11"/>
      <c r="AC86" s="11"/>
      <c r="AD86" s="11"/>
      <c r="AE86" s="11"/>
    </row>
    <row r="87" spans="1:31" s="14" customFormat="1" ht="18.75" customHeight="1" x14ac:dyDescent="0.4">
      <c r="A87" s="264" t="s">
        <v>410</v>
      </c>
      <c r="B87" s="122"/>
      <c r="C87" s="122"/>
      <c r="D87" s="122"/>
      <c r="E87" s="122"/>
      <c r="F87" s="122"/>
      <c r="G87" s="237" t="str">
        <f>IF(がん種情報!F7="","",がん種情報!F7)</f>
        <v/>
      </c>
      <c r="H87" s="237"/>
      <c r="I87" s="237"/>
      <c r="J87" s="237"/>
      <c r="K87" s="237"/>
      <c r="L87" s="237"/>
      <c r="M87" s="237"/>
      <c r="N87" s="235" t="s">
        <v>354</v>
      </c>
      <c r="O87" s="235"/>
      <c r="P87" s="235"/>
      <c r="Q87" s="235"/>
      <c r="R87" s="237" t="str">
        <f>IF(AND(がん種情報!F7="その他",がん種情報!F8=""),"★転移部位を入力してください",IF(がん種情報!F8="","",がん種情報!F8))</f>
        <v/>
      </c>
      <c r="S87" s="237"/>
      <c r="T87" s="237"/>
      <c r="U87" s="237"/>
      <c r="V87" s="237"/>
      <c r="W87" s="237"/>
      <c r="X87" s="237"/>
      <c r="Y87" s="237"/>
      <c r="Z87" s="237"/>
      <c r="AA87" s="238"/>
      <c r="AB87" s="11"/>
      <c r="AC87" s="11"/>
      <c r="AD87" s="11"/>
      <c r="AE87" s="11"/>
    </row>
    <row r="88" spans="1:31" s="14" customFormat="1" ht="18.75" customHeight="1" x14ac:dyDescent="0.4">
      <c r="A88" s="264" t="s">
        <v>411</v>
      </c>
      <c r="B88" s="122"/>
      <c r="C88" s="122"/>
      <c r="D88" s="122"/>
      <c r="E88" s="122"/>
      <c r="F88" s="122"/>
      <c r="G88" s="237" t="str">
        <f>IF(がん種情報!G7="","",がん種情報!G7)</f>
        <v/>
      </c>
      <c r="H88" s="237"/>
      <c r="I88" s="237"/>
      <c r="J88" s="237"/>
      <c r="K88" s="237"/>
      <c r="L88" s="237"/>
      <c r="M88" s="237"/>
      <c r="N88" s="235" t="s">
        <v>354</v>
      </c>
      <c r="O88" s="235"/>
      <c r="P88" s="235"/>
      <c r="Q88" s="235"/>
      <c r="R88" s="237" t="str">
        <f>IF(AND(がん種情報!G7="その他",がん種情報!G8=""),"★転移部位を入力してください",IF(がん種情報!G8="","",がん種情報!G8))</f>
        <v/>
      </c>
      <c r="S88" s="237"/>
      <c r="T88" s="237"/>
      <c r="U88" s="237"/>
      <c r="V88" s="237"/>
      <c r="W88" s="237"/>
      <c r="X88" s="237"/>
      <c r="Y88" s="237"/>
      <c r="Z88" s="237"/>
      <c r="AA88" s="238"/>
      <c r="AB88" s="11"/>
      <c r="AC88" s="11"/>
      <c r="AD88" s="11"/>
      <c r="AE88" s="11"/>
    </row>
    <row r="89" spans="1:31" s="14" customFormat="1" ht="18.75" customHeight="1" x14ac:dyDescent="0.4">
      <c r="A89" s="264" t="s">
        <v>412</v>
      </c>
      <c r="B89" s="122"/>
      <c r="C89" s="122"/>
      <c r="D89" s="122"/>
      <c r="E89" s="122"/>
      <c r="F89" s="122"/>
      <c r="G89" s="237" t="str">
        <f>IF(がん種情報!H7="","",がん種情報!H7)</f>
        <v/>
      </c>
      <c r="H89" s="237"/>
      <c r="I89" s="237"/>
      <c r="J89" s="237"/>
      <c r="K89" s="237"/>
      <c r="L89" s="237"/>
      <c r="M89" s="237"/>
      <c r="N89" s="235" t="s">
        <v>354</v>
      </c>
      <c r="O89" s="235"/>
      <c r="P89" s="235"/>
      <c r="Q89" s="235"/>
      <c r="R89" s="237" t="str">
        <f>IF(AND(がん種情報!H7="その他",がん種情報!H8=""),"★転移部位を入力してください",IF(がん種情報!H8="","",がん種情報!H8))</f>
        <v/>
      </c>
      <c r="S89" s="237"/>
      <c r="T89" s="237"/>
      <c r="U89" s="237"/>
      <c r="V89" s="237"/>
      <c r="W89" s="237"/>
      <c r="X89" s="237"/>
      <c r="Y89" s="237"/>
      <c r="Z89" s="237"/>
      <c r="AA89" s="238"/>
      <c r="AB89" s="11"/>
      <c r="AC89" s="11"/>
      <c r="AD89" s="11"/>
      <c r="AE89" s="11"/>
    </row>
    <row r="90" spans="1:31" s="14" customFormat="1" ht="18.75" customHeight="1" x14ac:dyDescent="0.4">
      <c r="A90" s="264" t="s">
        <v>413</v>
      </c>
      <c r="B90" s="122"/>
      <c r="C90" s="122"/>
      <c r="D90" s="122"/>
      <c r="E90" s="122"/>
      <c r="F90" s="122"/>
      <c r="G90" s="237" t="str">
        <f>IF(がん種情報!I7="","",がん種情報!I7)</f>
        <v/>
      </c>
      <c r="H90" s="237"/>
      <c r="I90" s="237"/>
      <c r="J90" s="237"/>
      <c r="K90" s="237"/>
      <c r="L90" s="237"/>
      <c r="M90" s="237"/>
      <c r="N90" s="235" t="s">
        <v>354</v>
      </c>
      <c r="O90" s="235"/>
      <c r="P90" s="235"/>
      <c r="Q90" s="235"/>
      <c r="R90" s="237" t="str">
        <f>IF(AND(がん種情報!I7="その他",がん種情報!I8=""),"★転移部位を入力してください",IF(がん種情報!I8="","",がん種情報!I8))</f>
        <v/>
      </c>
      <c r="S90" s="237"/>
      <c r="T90" s="237"/>
      <c r="U90" s="237"/>
      <c r="V90" s="237"/>
      <c r="W90" s="237"/>
      <c r="X90" s="237"/>
      <c r="Y90" s="237"/>
      <c r="Z90" s="237"/>
      <c r="AA90" s="238"/>
      <c r="AB90" s="11"/>
      <c r="AC90" s="11"/>
      <c r="AD90" s="11"/>
      <c r="AE90" s="11"/>
    </row>
    <row r="91" spans="1:31" s="14" customFormat="1" ht="18.75" customHeight="1" x14ac:dyDescent="0.4">
      <c r="A91" s="264" t="s">
        <v>414</v>
      </c>
      <c r="B91" s="122"/>
      <c r="C91" s="122"/>
      <c r="D91" s="122"/>
      <c r="E91" s="122"/>
      <c r="F91" s="122"/>
      <c r="G91" s="237" t="str">
        <f>IF(がん種情報!J7="","",がん種情報!J7)</f>
        <v/>
      </c>
      <c r="H91" s="237"/>
      <c r="I91" s="237"/>
      <c r="J91" s="237"/>
      <c r="K91" s="237"/>
      <c r="L91" s="237"/>
      <c r="M91" s="237"/>
      <c r="N91" s="235" t="s">
        <v>354</v>
      </c>
      <c r="O91" s="235"/>
      <c r="P91" s="235"/>
      <c r="Q91" s="235"/>
      <c r="R91" s="237" t="str">
        <f>IF(AND(がん種情報!J7="その他",がん種情報!J8=""),"★転移部位を入力してください",IF(がん種情報!J8="","",がん種情報!J8))</f>
        <v/>
      </c>
      <c r="S91" s="237"/>
      <c r="T91" s="237"/>
      <c r="U91" s="237"/>
      <c r="V91" s="237"/>
      <c r="W91" s="237"/>
      <c r="X91" s="237"/>
      <c r="Y91" s="237"/>
      <c r="Z91" s="237"/>
      <c r="AA91" s="238"/>
      <c r="AB91" s="11"/>
      <c r="AC91" s="11"/>
      <c r="AD91" s="11"/>
      <c r="AE91" s="11"/>
    </row>
    <row r="92" spans="1:31" s="14" customFormat="1" ht="18.75" customHeight="1" x14ac:dyDescent="0.4">
      <c r="A92" s="264" t="s">
        <v>415</v>
      </c>
      <c r="B92" s="122"/>
      <c r="C92" s="122"/>
      <c r="D92" s="122"/>
      <c r="E92" s="122"/>
      <c r="F92" s="122"/>
      <c r="G92" s="237" t="str">
        <f>IF(がん種情報!K7="","",がん種情報!K7)</f>
        <v/>
      </c>
      <c r="H92" s="237"/>
      <c r="I92" s="237"/>
      <c r="J92" s="237"/>
      <c r="K92" s="237"/>
      <c r="L92" s="237"/>
      <c r="M92" s="237"/>
      <c r="N92" s="235" t="s">
        <v>354</v>
      </c>
      <c r="O92" s="235"/>
      <c r="P92" s="235"/>
      <c r="Q92" s="235"/>
      <c r="R92" s="237" t="str">
        <f>IF(AND(がん種情報!K7="その他",がん種情報!K8=""),"★転移部位を入力してください",IF(がん種情報!K8="","",がん種情報!K8))</f>
        <v/>
      </c>
      <c r="S92" s="237"/>
      <c r="T92" s="237"/>
      <c r="U92" s="237"/>
      <c r="V92" s="237"/>
      <c r="W92" s="237"/>
      <c r="X92" s="237"/>
      <c r="Y92" s="237"/>
      <c r="Z92" s="237"/>
      <c r="AA92" s="238"/>
      <c r="AB92" s="11"/>
      <c r="AC92" s="11"/>
      <c r="AD92" s="11"/>
      <c r="AE92" s="11"/>
    </row>
    <row r="93" spans="1:31" s="14" customFormat="1" ht="18.75" customHeight="1" x14ac:dyDescent="0.4">
      <c r="A93" s="264" t="s">
        <v>416</v>
      </c>
      <c r="B93" s="122"/>
      <c r="C93" s="122"/>
      <c r="D93" s="122"/>
      <c r="E93" s="122"/>
      <c r="F93" s="122"/>
      <c r="G93" s="237" t="str">
        <f>IF(がん種情報!L7="","",がん種情報!L7)</f>
        <v/>
      </c>
      <c r="H93" s="237"/>
      <c r="I93" s="237"/>
      <c r="J93" s="237"/>
      <c r="K93" s="237"/>
      <c r="L93" s="237"/>
      <c r="M93" s="237"/>
      <c r="N93" s="235" t="s">
        <v>354</v>
      </c>
      <c r="O93" s="235"/>
      <c r="P93" s="235"/>
      <c r="Q93" s="235"/>
      <c r="R93" s="237" t="str">
        <f>IF(AND(がん種情報!L7="その他",がん種情報!L8=""),"★転移部位を入力してください",IF(がん種情報!L8="","",がん種情報!L8))</f>
        <v/>
      </c>
      <c r="S93" s="237"/>
      <c r="T93" s="237"/>
      <c r="U93" s="237"/>
      <c r="V93" s="237"/>
      <c r="W93" s="237"/>
      <c r="X93" s="237"/>
      <c r="Y93" s="237"/>
      <c r="Z93" s="237"/>
      <c r="AA93" s="238"/>
      <c r="AB93" s="11"/>
      <c r="AC93" s="11"/>
      <c r="AD93" s="11"/>
      <c r="AE93" s="11"/>
    </row>
    <row r="94" spans="1:31" s="14" customFormat="1" x14ac:dyDescent="0.4">
      <c r="A94" s="21"/>
      <c r="B94" s="20"/>
      <c r="C94" s="79"/>
      <c r="D94" s="79"/>
      <c r="E94" s="79"/>
      <c r="F94" s="79"/>
      <c r="G94" s="79"/>
      <c r="H94" s="79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7"/>
      <c r="AB94" s="11"/>
      <c r="AC94" s="11"/>
      <c r="AD94" s="11"/>
      <c r="AE94" s="11"/>
    </row>
    <row r="95" spans="1:31" s="14" customFormat="1" x14ac:dyDescent="0.4">
      <c r="A95" s="262" t="s">
        <v>659</v>
      </c>
      <c r="B95" s="263"/>
      <c r="C95" s="263"/>
      <c r="D95" s="263"/>
      <c r="E95" s="263"/>
      <c r="F95" s="263"/>
      <c r="G95" s="263"/>
      <c r="H95" s="263"/>
      <c r="I95" s="263"/>
      <c r="J95" s="263"/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91"/>
      <c r="AB95" s="11"/>
      <c r="AC95" s="11"/>
      <c r="AD95" s="11"/>
      <c r="AE95" s="11"/>
    </row>
    <row r="96" spans="1:31" s="14" customFormat="1" ht="18.75" customHeight="1" x14ac:dyDescent="0.4">
      <c r="A96" s="264" t="s">
        <v>660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321" t="str">
        <f>IF(がん種情報!C9="","★入力がありません！",がん種情報!C9)</f>
        <v>★入力がありません！</v>
      </c>
      <c r="M96" s="321"/>
      <c r="N96" s="321"/>
      <c r="O96" s="321"/>
      <c r="P96" s="321"/>
      <c r="Q96" s="321"/>
      <c r="R96" s="321"/>
      <c r="S96" s="321"/>
      <c r="T96" s="321"/>
      <c r="U96" s="321"/>
      <c r="V96" s="321"/>
      <c r="W96" s="321"/>
      <c r="X96" s="321"/>
      <c r="Y96" s="321"/>
      <c r="Z96" s="321"/>
      <c r="AA96" s="322"/>
      <c r="AB96" s="11"/>
      <c r="AC96" s="11"/>
      <c r="AD96" s="11"/>
      <c r="AE96" s="11"/>
    </row>
    <row r="97" spans="1:31" s="14" customFormat="1" ht="18.75" customHeight="1" x14ac:dyDescent="0.4">
      <c r="A97" s="264" t="s">
        <v>661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323" t="str">
        <f>IF(AND(がん種情報!C9="",がん種情報!C10=""),"",IF(AND(がん種情報!C9&lt;&gt;"不明or未検査",がん種情報!C10=""),"★入力がありません！",IF(がん種情報!C10="","",がん種情報!C10)))</f>
        <v/>
      </c>
      <c r="M97" s="323"/>
      <c r="N97" s="323"/>
      <c r="O97" s="323"/>
      <c r="P97" s="323"/>
      <c r="Q97" s="323"/>
      <c r="R97" s="323"/>
      <c r="S97" s="323"/>
      <c r="T97" s="323"/>
      <c r="U97" s="323"/>
      <c r="V97" s="323"/>
      <c r="W97" s="323"/>
      <c r="X97" s="323"/>
      <c r="Y97" s="323"/>
      <c r="Z97" s="323"/>
      <c r="AA97" s="324"/>
      <c r="AB97" s="11"/>
      <c r="AC97" s="11"/>
      <c r="AD97" s="11"/>
      <c r="AE97" s="11"/>
    </row>
    <row r="98" spans="1:31" s="14" customFormat="1" ht="18.75" customHeight="1" x14ac:dyDescent="0.4">
      <c r="A98" s="264" t="s">
        <v>662</v>
      </c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321" t="str">
        <f>IF(がん種情報!C11="","★入力がありません！",がん種情報!C11)</f>
        <v>★入力がありません！</v>
      </c>
      <c r="M98" s="321"/>
      <c r="N98" s="321"/>
      <c r="O98" s="321"/>
      <c r="P98" s="321"/>
      <c r="Q98" s="321"/>
      <c r="R98" s="321"/>
      <c r="S98" s="321"/>
      <c r="T98" s="321"/>
      <c r="U98" s="321"/>
      <c r="V98" s="321"/>
      <c r="W98" s="321"/>
      <c r="X98" s="321"/>
      <c r="Y98" s="321"/>
      <c r="Z98" s="321"/>
      <c r="AA98" s="322"/>
      <c r="AB98" s="11"/>
      <c r="AC98" s="11"/>
      <c r="AD98" s="11"/>
      <c r="AE98" s="11"/>
    </row>
    <row r="99" spans="1:31" s="14" customFormat="1" ht="18.75" customHeight="1" x14ac:dyDescent="0.4">
      <c r="A99" s="264" t="s">
        <v>663</v>
      </c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323" t="str">
        <f>IF(AND(がん種情報!C11="",がん種情報!C12=""),"",IF(AND(がん種情報!C11&lt;&gt;"不明or未検査",がん種情報!C12=""),"★入力がありません！",IF(がん種情報!C12="","",がん種情報!C12)))</f>
        <v/>
      </c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  <c r="AA99" s="324"/>
      <c r="AB99" s="11"/>
      <c r="AC99" s="11"/>
      <c r="AD99" s="11"/>
      <c r="AE99" s="11"/>
    </row>
    <row r="100" spans="1:31" s="14" customFormat="1" ht="18.75" customHeight="1" x14ac:dyDescent="0.4">
      <c r="A100" s="264" t="s">
        <v>664</v>
      </c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321" t="str">
        <f>IF(がん種情報!C13="","★入力がありません！",がん種情報!C13)</f>
        <v>★入力がありません！</v>
      </c>
      <c r="M100" s="321"/>
      <c r="N100" s="321"/>
      <c r="O100" s="321"/>
      <c r="P100" s="321"/>
      <c r="Q100" s="321"/>
      <c r="R100" s="321"/>
      <c r="S100" s="321"/>
      <c r="T100" s="321"/>
      <c r="U100" s="321"/>
      <c r="V100" s="321"/>
      <c r="W100" s="321"/>
      <c r="X100" s="321"/>
      <c r="Y100" s="321"/>
      <c r="Z100" s="321"/>
      <c r="AA100" s="322"/>
      <c r="AB100" s="11"/>
      <c r="AC100" s="11"/>
      <c r="AD100" s="11"/>
      <c r="AE100" s="11"/>
    </row>
    <row r="101" spans="1:31" s="14" customFormat="1" ht="18.75" customHeight="1" x14ac:dyDescent="0.4">
      <c r="A101" s="264" t="s">
        <v>665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323" t="str">
        <f>IF(AND(がん種情報!C13="",がん種情報!C14=""),"",IF(AND(がん種情報!C13&lt;&gt;"不明or未検査",がん種情報!C14=""),"★入力がありません！",IF(がん種情報!C14="","",がん種情報!C14)))</f>
        <v/>
      </c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  <c r="AA101" s="324"/>
      <c r="AB101" s="11"/>
      <c r="AC101" s="11"/>
      <c r="AD101" s="11"/>
      <c r="AE101" s="11"/>
    </row>
    <row r="102" spans="1:31" s="14" customFormat="1" ht="18.75" customHeight="1" x14ac:dyDescent="0.4">
      <c r="A102" s="264" t="s">
        <v>666</v>
      </c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321" t="str">
        <f>IF(がん種情報!C15="","★入力がありません！",がん種情報!C15)</f>
        <v>★入力がありません！</v>
      </c>
      <c r="M102" s="321"/>
      <c r="N102" s="321"/>
      <c r="O102" s="321"/>
      <c r="P102" s="321"/>
      <c r="Q102" s="321"/>
      <c r="R102" s="321"/>
      <c r="S102" s="321"/>
      <c r="T102" s="321"/>
      <c r="U102" s="321"/>
      <c r="V102" s="321"/>
      <c r="W102" s="321"/>
      <c r="X102" s="321"/>
      <c r="Y102" s="321"/>
      <c r="Z102" s="321"/>
      <c r="AA102" s="322"/>
      <c r="AB102" s="11"/>
      <c r="AC102" s="11"/>
      <c r="AD102" s="11"/>
      <c r="AE102" s="11"/>
    </row>
    <row r="103" spans="1:31" s="14" customFormat="1" ht="18.75" customHeight="1" x14ac:dyDescent="0.4">
      <c r="A103" s="264" t="s">
        <v>667</v>
      </c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323" t="str">
        <f>IF(AND(がん種情報!C15="",がん種情報!C16=""),"",IF(AND(がん種情報!C15&lt;&gt;"不明or未検査",がん種情報!C16=""),"★入力がありません！",IF(がん種情報!C16="","",がん種情報!C16)))</f>
        <v/>
      </c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  <c r="AA103" s="324"/>
      <c r="AB103" s="11"/>
      <c r="AC103" s="11"/>
      <c r="AD103" s="11"/>
      <c r="AE103" s="11"/>
    </row>
    <row r="104" spans="1:31" s="14" customFormat="1" x14ac:dyDescent="0.4">
      <c r="A104" s="21"/>
      <c r="B104" s="20"/>
      <c r="C104" s="79"/>
      <c r="D104" s="79"/>
      <c r="E104" s="79"/>
      <c r="F104" s="79"/>
      <c r="G104" s="79"/>
      <c r="H104" s="79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7"/>
      <c r="AB104" s="11"/>
      <c r="AC104" s="11"/>
      <c r="AD104" s="11"/>
      <c r="AE104" s="11"/>
    </row>
    <row r="105" spans="1:31" s="14" customFormat="1" x14ac:dyDescent="0.4">
      <c r="A105" s="262" t="s">
        <v>738</v>
      </c>
      <c r="B105" s="263"/>
      <c r="C105" s="263"/>
      <c r="D105" s="263"/>
      <c r="E105" s="263"/>
      <c r="F105" s="263"/>
      <c r="G105" s="263"/>
      <c r="H105" s="263"/>
      <c r="I105" s="263"/>
      <c r="J105" s="263"/>
      <c r="K105" s="263"/>
      <c r="L105" s="263"/>
      <c r="M105" s="263"/>
      <c r="N105" s="15"/>
      <c r="O105" s="285" t="s">
        <v>471</v>
      </c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6"/>
      <c r="AB105" s="11"/>
      <c r="AC105" s="11"/>
      <c r="AD105" s="11"/>
      <c r="AE105" s="11"/>
    </row>
    <row r="106" spans="1:31" s="14" customFormat="1" ht="36" customHeight="1" x14ac:dyDescent="0.4">
      <c r="A106" s="264" t="s">
        <v>668</v>
      </c>
      <c r="B106" s="122"/>
      <c r="C106" s="122"/>
      <c r="D106" s="122"/>
      <c r="E106" s="122"/>
      <c r="F106" s="237" t="str">
        <f>IF(AND(症例基本情報!$B$18="唾液腺",がん種情報!C17=""),"★入力がありません！",IF(がん種情報!C17="","",がん種情報!C17))</f>
        <v/>
      </c>
      <c r="G106" s="237"/>
      <c r="H106" s="237"/>
      <c r="I106" s="237"/>
      <c r="J106" s="237"/>
      <c r="K106" s="237"/>
      <c r="L106" s="237"/>
      <c r="M106" s="237"/>
      <c r="N106" s="15"/>
      <c r="O106" s="122" t="s">
        <v>247</v>
      </c>
      <c r="P106" s="122"/>
      <c r="Q106" s="122"/>
      <c r="R106" s="122"/>
      <c r="S106" s="122"/>
      <c r="T106" s="237" t="str">
        <f>IF(AND(OR(症例基本情報!$B$18="食道/胃",症例基本情報!$B$18="腸"),がん種情報!C57=""),"★入力がありません！",IF(がん種情報!C57="","",がん種情報!C57))</f>
        <v/>
      </c>
      <c r="U106" s="237"/>
      <c r="V106" s="237"/>
      <c r="W106" s="237"/>
      <c r="X106" s="237"/>
      <c r="Y106" s="237"/>
      <c r="Z106" s="237"/>
      <c r="AA106" s="238"/>
      <c r="AB106" s="11"/>
      <c r="AC106" s="11"/>
      <c r="AD106" s="11"/>
      <c r="AE106" s="11"/>
    </row>
    <row r="107" spans="1:31" s="14" customFormat="1" ht="36.75" customHeight="1" x14ac:dyDescent="0.4">
      <c r="A107" s="264" t="s">
        <v>669</v>
      </c>
      <c r="B107" s="122"/>
      <c r="C107" s="122"/>
      <c r="D107" s="122"/>
      <c r="E107" s="122"/>
      <c r="F107" s="237" t="str">
        <f>IF(AND(症例基本情報!$B$18="唾液腺",がん種情報!C17&lt;&gt;"不明or未検査",がん種情報!C18=""),"★入力がありません！",IF(がん種情報!C18="","",がん種情報!C18))</f>
        <v/>
      </c>
      <c r="G107" s="237"/>
      <c r="H107" s="237"/>
      <c r="I107" s="237"/>
      <c r="J107" s="237"/>
      <c r="K107" s="237"/>
      <c r="L107" s="237"/>
      <c r="M107" s="237"/>
      <c r="N107" s="15"/>
      <c r="O107" s="122" t="s">
        <v>248</v>
      </c>
      <c r="P107" s="122"/>
      <c r="Q107" s="122"/>
      <c r="R107" s="122"/>
      <c r="S107" s="122"/>
      <c r="T107" s="237" t="str">
        <f>IF(AND(がん種情報!C57="陽性",がん種情報!C58=""),"★KRAS-typeを選択してください",IF(がん種情報!C58="","",がん種情報!C58))</f>
        <v/>
      </c>
      <c r="U107" s="237"/>
      <c r="V107" s="237"/>
      <c r="W107" s="237"/>
      <c r="X107" s="237"/>
      <c r="Y107" s="237"/>
      <c r="Z107" s="237"/>
      <c r="AA107" s="238"/>
      <c r="AB107" s="11"/>
      <c r="AC107" s="11"/>
      <c r="AD107" s="11"/>
      <c r="AE107" s="11"/>
    </row>
    <row r="108" spans="1:31" s="14" customFormat="1" ht="18.75" customHeight="1" x14ac:dyDescent="0.4">
      <c r="A108" s="264" t="s">
        <v>527</v>
      </c>
      <c r="B108" s="122"/>
      <c r="C108" s="122"/>
      <c r="D108" s="122"/>
      <c r="E108" s="122"/>
      <c r="F108" s="237" t="str">
        <f>IF(AND(症例基本情報!$B$18="唾液腺",がん種情報!C19=""),"★入力がありません！",IF(がん種情報!C19="","",がん種情報!C19))</f>
        <v/>
      </c>
      <c r="G108" s="237"/>
      <c r="H108" s="237"/>
      <c r="I108" s="237"/>
      <c r="J108" s="237"/>
      <c r="K108" s="237"/>
      <c r="L108" s="237"/>
      <c r="M108" s="237"/>
      <c r="N108" s="15"/>
      <c r="O108" s="122" t="s">
        <v>249</v>
      </c>
      <c r="P108" s="122"/>
      <c r="Q108" s="122"/>
      <c r="R108" s="122"/>
      <c r="S108" s="122"/>
      <c r="T108" s="237" t="str">
        <f>IF(AND(OR(症例基本情報!$B$18="食道/胃",症例基本情報!$B$18="腸"),がん種情報!C57&lt;&gt;"不明or未検査",がん種情報!C59=""),"★入力がありません！",IF(がん種情報!C59="","",がん種情報!C59))</f>
        <v/>
      </c>
      <c r="U108" s="237"/>
      <c r="V108" s="237"/>
      <c r="W108" s="237"/>
      <c r="X108" s="237"/>
      <c r="Y108" s="237"/>
      <c r="Z108" s="237"/>
      <c r="AA108" s="238"/>
      <c r="AB108" s="11"/>
      <c r="AC108" s="11"/>
      <c r="AD108" s="11"/>
      <c r="AE108" s="11"/>
    </row>
    <row r="109" spans="1:31" s="14" customFormat="1" ht="38.25" customHeight="1" x14ac:dyDescent="0.4">
      <c r="A109" s="264" t="s">
        <v>670</v>
      </c>
      <c r="B109" s="122"/>
      <c r="C109" s="122"/>
      <c r="D109" s="122"/>
      <c r="E109" s="122"/>
      <c r="F109" s="237" t="str">
        <f>IF(AND(症例基本情報!$B$18="唾液腺",がん種情報!C19&lt;&gt;"不明or未検査",がん種情報!C20=""),"★入力がありません！",IF(がん種情報!C20="","",がん種情報!C20))</f>
        <v/>
      </c>
      <c r="G109" s="237"/>
      <c r="H109" s="237"/>
      <c r="I109" s="237"/>
      <c r="J109" s="237"/>
      <c r="K109" s="237"/>
      <c r="L109" s="237"/>
      <c r="M109" s="237"/>
      <c r="N109" s="15"/>
      <c r="O109" s="122" t="s">
        <v>250</v>
      </c>
      <c r="P109" s="122"/>
      <c r="Q109" s="122"/>
      <c r="R109" s="122"/>
      <c r="S109" s="122"/>
      <c r="T109" s="237" t="str">
        <f>IF(AND(OR(症例基本情報!$B$18="食道/胃",症例基本情報!$B$18="腸"),がん種情報!C60=""),"★入力がありません！",IF(がん種情報!C60="","",がん種情報!C60))</f>
        <v/>
      </c>
      <c r="U109" s="237"/>
      <c r="V109" s="237"/>
      <c r="W109" s="237"/>
      <c r="X109" s="237"/>
      <c r="Y109" s="237"/>
      <c r="Z109" s="237"/>
      <c r="AA109" s="238"/>
      <c r="AB109" s="11"/>
      <c r="AC109" s="11"/>
      <c r="AD109" s="11"/>
      <c r="AE109" s="11"/>
    </row>
    <row r="110" spans="1:31" s="14" customFormat="1" ht="18.75" customHeight="1" x14ac:dyDescent="0.4">
      <c r="A110" s="21"/>
      <c r="B110" s="20"/>
      <c r="C110" s="79"/>
      <c r="D110" s="79"/>
      <c r="E110" s="79"/>
      <c r="F110" s="79"/>
      <c r="G110" s="79"/>
      <c r="H110" s="79"/>
      <c r="I110" s="15"/>
      <c r="J110" s="15"/>
      <c r="K110" s="15"/>
      <c r="L110" s="15"/>
      <c r="M110" s="15"/>
      <c r="N110" s="15"/>
      <c r="O110" s="122" t="s">
        <v>251</v>
      </c>
      <c r="P110" s="122"/>
      <c r="Q110" s="122"/>
      <c r="R110" s="122"/>
      <c r="S110" s="122"/>
      <c r="T110" s="237" t="str">
        <f>IF(AND(がん種情報!C60="陽性",がん種情報!C61=""),"★NRAS-typeを選択してください",IF(がん種情報!C61="","",がん種情報!C61))</f>
        <v/>
      </c>
      <c r="U110" s="237"/>
      <c r="V110" s="237"/>
      <c r="W110" s="237"/>
      <c r="X110" s="237"/>
      <c r="Y110" s="237"/>
      <c r="Z110" s="237"/>
      <c r="AA110" s="238"/>
      <c r="AB110" s="11"/>
      <c r="AC110" s="11"/>
      <c r="AD110" s="11"/>
      <c r="AE110" s="11"/>
    </row>
    <row r="111" spans="1:31" s="14" customFormat="1" ht="18.75" customHeight="1" x14ac:dyDescent="0.4">
      <c r="A111" s="262" t="s">
        <v>739</v>
      </c>
      <c r="B111" s="263"/>
      <c r="C111" s="263"/>
      <c r="D111" s="263"/>
      <c r="E111" s="263"/>
      <c r="F111" s="263"/>
      <c r="G111" s="263"/>
      <c r="H111" s="263"/>
      <c r="I111" s="263"/>
      <c r="J111" s="263"/>
      <c r="K111" s="263"/>
      <c r="L111" s="263"/>
      <c r="M111" s="263"/>
      <c r="N111" s="15"/>
      <c r="O111" s="122" t="s">
        <v>252</v>
      </c>
      <c r="P111" s="122"/>
      <c r="Q111" s="122"/>
      <c r="R111" s="122"/>
      <c r="S111" s="122"/>
      <c r="T111" s="237" t="str">
        <f>IF(AND(OR(症例基本情報!$B$18="食道/胃",症例基本情報!$B$18="腸"),がん種情報!C60&lt;&gt;"不明or未検査",がん種情報!C62=""),"★入力がありません！",IF(がん種情報!C62="","",がん種情報!C62))</f>
        <v/>
      </c>
      <c r="U111" s="237"/>
      <c r="V111" s="237"/>
      <c r="W111" s="237"/>
      <c r="X111" s="237"/>
      <c r="Y111" s="237"/>
      <c r="Z111" s="237"/>
      <c r="AA111" s="238"/>
      <c r="AB111" s="11"/>
      <c r="AC111" s="11"/>
      <c r="AD111" s="11"/>
      <c r="AE111" s="11"/>
    </row>
    <row r="112" spans="1:31" s="14" customFormat="1" ht="18.75" customHeight="1" x14ac:dyDescent="0.4">
      <c r="A112" s="264" t="s">
        <v>671</v>
      </c>
      <c r="B112" s="122"/>
      <c r="C112" s="122"/>
      <c r="D112" s="122"/>
      <c r="E112" s="122"/>
      <c r="F112" s="237" t="str">
        <f>IF(AND(症例基本情報!B18="甲状腺",がん種情報!C21=""),"★入力がありません！",IF(がん種情報!C21="","",がん種情報!C21))</f>
        <v/>
      </c>
      <c r="G112" s="237"/>
      <c r="H112" s="237"/>
      <c r="I112" s="237"/>
      <c r="J112" s="237"/>
      <c r="K112" s="237"/>
      <c r="L112" s="237"/>
      <c r="M112" s="237"/>
      <c r="N112" s="15"/>
      <c r="O112" s="122" t="s">
        <v>253</v>
      </c>
      <c r="P112" s="122"/>
      <c r="Q112" s="122"/>
      <c r="R112" s="122"/>
      <c r="S112" s="122"/>
      <c r="T112" s="237" t="str">
        <f>IF(AND(OR(症例基本情報!$B$18="食道/胃",症例基本情報!$B$18="腸"),がん種情報!C63=""),"★入力がありません！",IF(がん種情報!C63="","",がん種情報!C63))</f>
        <v/>
      </c>
      <c r="U112" s="237"/>
      <c r="V112" s="237"/>
      <c r="W112" s="237"/>
      <c r="X112" s="237"/>
      <c r="Y112" s="237"/>
      <c r="Z112" s="237"/>
      <c r="AA112" s="238"/>
      <c r="AB112" s="11"/>
      <c r="AC112" s="11"/>
      <c r="AD112" s="11"/>
      <c r="AE112" s="11"/>
    </row>
    <row r="113" spans="1:31" s="14" customFormat="1" ht="37.5" customHeight="1" x14ac:dyDescent="0.4">
      <c r="A113" s="264" t="s">
        <v>672</v>
      </c>
      <c r="B113" s="122"/>
      <c r="C113" s="122"/>
      <c r="D113" s="122"/>
      <c r="E113" s="122"/>
      <c r="F113" s="237" t="str">
        <f>IF(AND(症例基本情報!$B$18="甲状腺",がん種情報!C21&lt;&gt;"不明or未検査",がん種情報!C22=""),"★入力がありません！",IF(がん種情報!C22="","",がん種情報!C22))</f>
        <v/>
      </c>
      <c r="G113" s="237"/>
      <c r="H113" s="237"/>
      <c r="I113" s="237"/>
      <c r="J113" s="237"/>
      <c r="K113" s="237"/>
      <c r="L113" s="237"/>
      <c r="M113" s="237"/>
      <c r="N113" s="15"/>
      <c r="O113" s="122" t="s">
        <v>528</v>
      </c>
      <c r="P113" s="122"/>
      <c r="Q113" s="122"/>
      <c r="R113" s="122"/>
      <c r="S113" s="122"/>
      <c r="T113" s="237" t="str">
        <f>IF(AND(OR(症例基本情報!$B$18="食道/胃",症例基本情報!$B$18="腸"),がん種情報!C63&lt;&gt;"不明or未検査",がん種情報!C64=""),"★入力がありません！",IF(がん種情報!C64="","",がん種情報!C64))</f>
        <v/>
      </c>
      <c r="U113" s="237"/>
      <c r="V113" s="237"/>
      <c r="W113" s="237"/>
      <c r="X113" s="237"/>
      <c r="Y113" s="237"/>
      <c r="Z113" s="237"/>
      <c r="AA113" s="238"/>
      <c r="AB113" s="11"/>
      <c r="AC113" s="11"/>
      <c r="AD113" s="11"/>
      <c r="AE113" s="11"/>
    </row>
    <row r="114" spans="1:31" s="14" customFormat="1" ht="36.75" customHeight="1" x14ac:dyDescent="0.4">
      <c r="A114" s="264" t="s">
        <v>673</v>
      </c>
      <c r="B114" s="122"/>
      <c r="C114" s="122"/>
      <c r="D114" s="122"/>
      <c r="E114" s="122"/>
      <c r="F114" s="237" t="str">
        <f>IF(AND(症例基本情報!B18="甲状腺",がん種情報!C23=""),"★入力がありません！",IF(がん種情報!C23="","",がん種情報!C23))</f>
        <v/>
      </c>
      <c r="G114" s="237"/>
      <c r="H114" s="237"/>
      <c r="I114" s="237"/>
      <c r="J114" s="237"/>
      <c r="K114" s="237"/>
      <c r="L114" s="237"/>
      <c r="M114" s="237"/>
      <c r="N114" s="15"/>
      <c r="O114" s="122" t="s">
        <v>741</v>
      </c>
      <c r="P114" s="122"/>
      <c r="Q114" s="122"/>
      <c r="R114" s="122"/>
      <c r="S114" s="122"/>
      <c r="T114" s="237" t="str">
        <f>IF(AND(がん種情報!$C$63&lt;&gt;"境界域（2+）",がん種情報!C65=""),"",IF(AND(がん種情報!C63="境界域（2+）",がん種情報!C65=""),"★入力がありません！",がん種情報!C65))</f>
        <v/>
      </c>
      <c r="U114" s="237"/>
      <c r="V114" s="237"/>
      <c r="W114" s="237"/>
      <c r="X114" s="237"/>
      <c r="Y114" s="237"/>
      <c r="Z114" s="237"/>
      <c r="AA114" s="238"/>
      <c r="AB114" s="11"/>
      <c r="AC114" s="11"/>
      <c r="AD114" s="11"/>
      <c r="AE114" s="11"/>
    </row>
    <row r="115" spans="1:31" s="14" customFormat="1" ht="38.25" customHeight="1" x14ac:dyDescent="0.4">
      <c r="A115" s="264" t="s">
        <v>674</v>
      </c>
      <c r="B115" s="122"/>
      <c r="C115" s="122"/>
      <c r="D115" s="122"/>
      <c r="E115" s="122"/>
      <c r="F115" s="237" t="str">
        <f>IF(AND(症例基本情報!$B$18="甲状腺",がん種情報!C23&lt;&gt;"不明or未検査",がん種情報!C24=""),"★入力がありません！",IF(がん種情報!C24="","",がん種情報!C24))</f>
        <v/>
      </c>
      <c r="G115" s="237"/>
      <c r="H115" s="237"/>
      <c r="I115" s="237"/>
      <c r="J115" s="237"/>
      <c r="K115" s="237"/>
      <c r="L115" s="237"/>
      <c r="M115" s="237"/>
      <c r="N115" s="15"/>
      <c r="O115" s="122" t="s">
        <v>740</v>
      </c>
      <c r="P115" s="122"/>
      <c r="Q115" s="122"/>
      <c r="R115" s="122"/>
      <c r="S115" s="122"/>
      <c r="T115" s="237" t="str">
        <f>IF(AND(がん種情報!$C$63&lt;&gt;"境界域（2+）",がん種情報!C66=""),"",IF(AND(がん種情報!C63="境界域（2+）",がん種情報!C66=""),"★入力がありません！",がん種情報!C66))</f>
        <v/>
      </c>
      <c r="U115" s="237"/>
      <c r="V115" s="237"/>
      <c r="W115" s="237"/>
      <c r="X115" s="237"/>
      <c r="Y115" s="237"/>
      <c r="Z115" s="237"/>
      <c r="AA115" s="238"/>
      <c r="AB115" s="11"/>
      <c r="AC115" s="11"/>
      <c r="AD115" s="11"/>
      <c r="AE115" s="11"/>
    </row>
    <row r="116" spans="1:31" s="14" customFormat="1" ht="38.25" customHeight="1" x14ac:dyDescent="0.4">
      <c r="A116" s="82"/>
      <c r="B116" s="83"/>
      <c r="C116" s="79"/>
      <c r="D116" s="79"/>
      <c r="E116" s="79"/>
      <c r="F116" s="79"/>
      <c r="G116" s="79"/>
      <c r="H116" s="68"/>
      <c r="I116" s="68"/>
      <c r="J116" s="68"/>
      <c r="K116" s="68"/>
      <c r="L116" s="68"/>
      <c r="M116" s="68"/>
      <c r="N116" s="15"/>
      <c r="O116" s="122" t="s">
        <v>254</v>
      </c>
      <c r="P116" s="122"/>
      <c r="Q116" s="122"/>
      <c r="R116" s="122"/>
      <c r="S116" s="122"/>
      <c r="T116" s="237" t="str">
        <f>IF(AND(OR(症例基本情報!$B$18="食道/胃",症例基本情報!$B$18="腸"),がん種情報!C67=""),"★入力がありません！",IF(がん種情報!C67="","",がん種情報!C67))</f>
        <v/>
      </c>
      <c r="U116" s="237"/>
      <c r="V116" s="237"/>
      <c r="W116" s="237"/>
      <c r="X116" s="237"/>
      <c r="Y116" s="237"/>
      <c r="Z116" s="237"/>
      <c r="AA116" s="238"/>
      <c r="AB116" s="11"/>
      <c r="AC116" s="11"/>
      <c r="AD116" s="11"/>
      <c r="AE116" s="11"/>
    </row>
    <row r="117" spans="1:31" s="14" customFormat="1" ht="38.25" customHeight="1" x14ac:dyDescent="0.4">
      <c r="A117" s="22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22" t="s">
        <v>235</v>
      </c>
      <c r="P117" s="122"/>
      <c r="Q117" s="122"/>
      <c r="R117" s="122"/>
      <c r="S117" s="122"/>
      <c r="T117" s="237" t="str">
        <f>IF(AND(OR(症例基本情報!$B$18="食道/胃",症例基本情報!$B$18="腸"),がん種情報!C68=""),"★入力がありません！",IF(がん種情報!C68="","",がん種情報!C68))</f>
        <v/>
      </c>
      <c r="U117" s="237"/>
      <c r="V117" s="237"/>
      <c r="W117" s="237"/>
      <c r="X117" s="237"/>
      <c r="Y117" s="237"/>
      <c r="Z117" s="237"/>
      <c r="AA117" s="238"/>
      <c r="AB117" s="11"/>
      <c r="AC117" s="11"/>
      <c r="AD117" s="11"/>
      <c r="AE117" s="11"/>
    </row>
    <row r="118" spans="1:31" s="14" customFormat="1" ht="40.5" customHeight="1" x14ac:dyDescent="0.4">
      <c r="A118" s="22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22" t="s">
        <v>742</v>
      </c>
      <c r="P118" s="122"/>
      <c r="Q118" s="122"/>
      <c r="R118" s="122"/>
      <c r="S118" s="122"/>
      <c r="T118" s="237" t="str">
        <f>IF(AND(OR(症例基本情報!$B$18="食道/胃",症例基本情報!$B$18="腸"),がん種情報!C68&lt;&gt;"不明or未検査",がん種情報!C69=""),"★入力がありません！",IF(がん種情報!C69="","",がん種情報!C69))</f>
        <v/>
      </c>
      <c r="U118" s="237"/>
      <c r="V118" s="237"/>
      <c r="W118" s="237"/>
      <c r="X118" s="237"/>
      <c r="Y118" s="237"/>
      <c r="Z118" s="237"/>
      <c r="AA118" s="238"/>
      <c r="AB118" s="11"/>
      <c r="AC118" s="11"/>
      <c r="AD118" s="11"/>
      <c r="AE118" s="11"/>
    </row>
    <row r="119" spans="1:31" s="14" customFormat="1" x14ac:dyDescent="0.4">
      <c r="A119" s="21"/>
      <c r="B119" s="20"/>
      <c r="C119" s="79"/>
      <c r="D119" s="79"/>
      <c r="E119" s="79"/>
      <c r="F119" s="79"/>
      <c r="G119" s="79"/>
      <c r="H119" s="79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7"/>
      <c r="AB119" s="11"/>
      <c r="AC119" s="11"/>
      <c r="AD119" s="11"/>
      <c r="AE119" s="11"/>
    </row>
    <row r="120" spans="1:31" x14ac:dyDescent="0.4">
      <c r="A120" s="262" t="s">
        <v>228</v>
      </c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  <c r="L120" s="263"/>
      <c r="M120" s="263"/>
      <c r="N120" s="15"/>
      <c r="O120" s="141" t="s">
        <v>255</v>
      </c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  <c r="Z120" s="141"/>
      <c r="AA120" s="269"/>
    </row>
    <row r="121" spans="1:31" ht="18.75" customHeight="1" x14ac:dyDescent="0.4">
      <c r="A121" s="264" t="s">
        <v>229</v>
      </c>
      <c r="B121" s="122"/>
      <c r="C121" s="122"/>
      <c r="D121" s="122"/>
      <c r="E121" s="122"/>
      <c r="F121" s="237" t="str">
        <f>IF(AND(症例基本情報!$B$18="肺",がん種情報!C25=""),"★入力がありません！",IF(がん種情報!C25="","",がん種情報!C25))</f>
        <v/>
      </c>
      <c r="G121" s="237"/>
      <c r="H121" s="237"/>
      <c r="I121" s="237"/>
      <c r="J121" s="237"/>
      <c r="K121" s="237"/>
      <c r="L121" s="237"/>
      <c r="M121" s="237"/>
      <c r="N121" s="15"/>
      <c r="O121" s="122" t="s">
        <v>256</v>
      </c>
      <c r="P121" s="122"/>
      <c r="Q121" s="122"/>
      <c r="R121" s="122"/>
      <c r="S121" s="122"/>
      <c r="T121" s="237" t="str">
        <f>IF(AND(症例基本情報!$B$18="肝",がん種情報!C70=""),"★入力がありません！",IF(がん種情報!C70="","",がん種情報!C70))</f>
        <v/>
      </c>
      <c r="U121" s="237"/>
      <c r="V121" s="237"/>
      <c r="W121" s="237"/>
      <c r="X121" s="237"/>
      <c r="Y121" s="237"/>
      <c r="Z121" s="237"/>
      <c r="AA121" s="238"/>
    </row>
    <row r="122" spans="1:31" ht="18.75" customHeight="1" x14ac:dyDescent="0.4">
      <c r="A122" s="264" t="s">
        <v>375</v>
      </c>
      <c r="B122" s="122"/>
      <c r="C122" s="122"/>
      <c r="D122" s="122"/>
      <c r="E122" s="122"/>
      <c r="F122" s="237" t="str">
        <f>IF(AND(がん種情報!C25="陽性",がん種情報!C26=""),"★EGFR-typeを選択してください",IF(がん種情報!C26="","",がん種情報!C26))</f>
        <v/>
      </c>
      <c r="G122" s="237"/>
      <c r="H122" s="237"/>
      <c r="I122" s="237"/>
      <c r="J122" s="237"/>
      <c r="K122" s="237"/>
      <c r="L122" s="237"/>
      <c r="M122" s="237"/>
      <c r="N122" s="15"/>
      <c r="O122" s="122" t="s">
        <v>257</v>
      </c>
      <c r="P122" s="122"/>
      <c r="Q122" s="122"/>
      <c r="R122" s="122"/>
      <c r="S122" s="122"/>
      <c r="T122" s="237" t="str">
        <f>IF(AND(症例基本情報!$B$18="肝",がん種情報!C71=""),"★入力がありません！",IF(がん種情報!C71="","",がん種情報!C71))</f>
        <v/>
      </c>
      <c r="U122" s="237"/>
      <c r="V122" s="237"/>
      <c r="W122" s="237"/>
      <c r="X122" s="237"/>
      <c r="Y122" s="237"/>
      <c r="Z122" s="237"/>
      <c r="AA122" s="238"/>
    </row>
    <row r="123" spans="1:31" ht="18.75" customHeight="1" x14ac:dyDescent="0.4">
      <c r="A123" s="264" t="s">
        <v>230</v>
      </c>
      <c r="B123" s="122"/>
      <c r="C123" s="122"/>
      <c r="D123" s="122"/>
      <c r="E123" s="122"/>
      <c r="F123" s="237" t="str">
        <f>IF(AND(症例基本情報!$B$18="肺",がん種情報!C25&lt;&gt;"不明or未検査",がん種情報!C27=""),"★入力がありません！",IF(がん種情報!C27="","",がん種情報!C27))</f>
        <v/>
      </c>
      <c r="G123" s="237"/>
      <c r="H123" s="237"/>
      <c r="I123" s="237"/>
      <c r="J123" s="237"/>
      <c r="K123" s="237"/>
      <c r="L123" s="237"/>
      <c r="M123" s="237"/>
      <c r="N123" s="15"/>
      <c r="O123" s="122" t="s">
        <v>377</v>
      </c>
      <c r="P123" s="122"/>
      <c r="Q123" s="122"/>
      <c r="R123" s="122"/>
      <c r="S123" s="122"/>
      <c r="T123" s="237" t="str">
        <f>IF(がん種情報!C72="","",がん種情報!C72)</f>
        <v/>
      </c>
      <c r="U123" s="237"/>
      <c r="V123" s="237"/>
      <c r="W123" s="237"/>
      <c r="X123" s="237"/>
      <c r="Y123" s="237"/>
      <c r="Z123" s="237"/>
      <c r="AA123" s="238"/>
    </row>
    <row r="124" spans="1:31" ht="37.5" customHeight="1" x14ac:dyDescent="0.4">
      <c r="A124" s="264" t="s">
        <v>376</v>
      </c>
      <c r="B124" s="122"/>
      <c r="C124" s="122"/>
      <c r="D124" s="122"/>
      <c r="E124" s="122"/>
      <c r="F124" s="237" t="str">
        <f>IF(AND(がん種情報!C25="陽性",がん種情報!C28=""),"★EGFR-TKI体制後EGFR-T790Mの選択がありません",IF(がん種情報!C28="","",がん種情報!C28))</f>
        <v/>
      </c>
      <c r="G124" s="237"/>
      <c r="H124" s="237"/>
      <c r="I124" s="237"/>
      <c r="J124" s="237"/>
      <c r="K124" s="237"/>
      <c r="L124" s="237"/>
      <c r="M124" s="237"/>
      <c r="N124" s="15"/>
      <c r="O124" s="122" t="s">
        <v>258</v>
      </c>
      <c r="P124" s="122"/>
      <c r="Q124" s="122"/>
      <c r="R124" s="122"/>
      <c r="S124" s="122"/>
      <c r="T124" s="237" t="str">
        <f>IF(AND(症例基本情報!$B$18="肝",がん種情報!C73=""),"★入力がありません！",IF(がん種情報!C73="","",がん種情報!C73))</f>
        <v/>
      </c>
      <c r="U124" s="237"/>
      <c r="V124" s="237"/>
      <c r="W124" s="237"/>
      <c r="X124" s="237"/>
      <c r="Y124" s="237"/>
      <c r="Z124" s="237"/>
      <c r="AA124" s="238"/>
    </row>
    <row r="125" spans="1:31" ht="18.75" customHeight="1" x14ac:dyDescent="0.4">
      <c r="A125" s="264" t="s">
        <v>232</v>
      </c>
      <c r="B125" s="122"/>
      <c r="C125" s="122"/>
      <c r="D125" s="122"/>
      <c r="E125" s="122"/>
      <c r="F125" s="237" t="str">
        <f>IF(AND(症例基本情報!$B$18="肺",がん種情報!C29=""),"★入力がありません！",IF(がん種情報!C29="","",がん種情報!C29))</f>
        <v/>
      </c>
      <c r="G125" s="237"/>
      <c r="H125" s="237"/>
      <c r="I125" s="237"/>
      <c r="J125" s="237"/>
      <c r="K125" s="237"/>
      <c r="L125" s="237"/>
      <c r="M125" s="237"/>
      <c r="N125" s="15"/>
      <c r="O125" s="122" t="s">
        <v>378</v>
      </c>
      <c r="P125" s="122"/>
      <c r="Q125" s="122"/>
      <c r="R125" s="122"/>
      <c r="S125" s="122"/>
      <c r="T125" s="237" t="str">
        <f>IF(がん種情報!C74="","",がん種情報!C74)</f>
        <v/>
      </c>
      <c r="U125" s="237"/>
      <c r="V125" s="237"/>
      <c r="W125" s="237"/>
      <c r="X125" s="237"/>
      <c r="Y125" s="237"/>
      <c r="Z125" s="237"/>
      <c r="AA125" s="238"/>
    </row>
    <row r="126" spans="1:31" ht="18.75" customHeight="1" x14ac:dyDescent="0.4">
      <c r="A126" s="264" t="s">
        <v>233</v>
      </c>
      <c r="B126" s="122"/>
      <c r="C126" s="122"/>
      <c r="D126" s="122"/>
      <c r="E126" s="122"/>
      <c r="F126" s="237" t="str">
        <f>IF(AND(症例基本情報!$B$18="肺",がん種情報!C29&lt;&gt;"不明or未検査",がん種情報!C30=""),"★入力がありません！",IF(がん種情報!C30="","",がん種情報!C30))</f>
        <v/>
      </c>
      <c r="G126" s="237"/>
      <c r="H126" s="237"/>
      <c r="I126" s="237"/>
      <c r="J126" s="237"/>
      <c r="K126" s="237"/>
      <c r="L126" s="237"/>
      <c r="M126" s="237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7"/>
    </row>
    <row r="127" spans="1:31" ht="18.75" customHeight="1" x14ac:dyDescent="0.4">
      <c r="A127" s="264" t="s">
        <v>234</v>
      </c>
      <c r="B127" s="122"/>
      <c r="C127" s="122"/>
      <c r="D127" s="122"/>
      <c r="E127" s="122"/>
      <c r="F127" s="237" t="str">
        <f>IF(AND(症例基本情報!$B$18="肺",がん種情報!C31=""),"★入力がありません！",IF(がん種情報!C31="","",がん種情報!C31))</f>
        <v/>
      </c>
      <c r="G127" s="237"/>
      <c r="H127" s="237"/>
      <c r="I127" s="237"/>
      <c r="J127" s="237"/>
      <c r="K127" s="237"/>
      <c r="L127" s="237"/>
      <c r="M127" s="237"/>
      <c r="N127" s="15"/>
      <c r="O127" s="141" t="s">
        <v>683</v>
      </c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269"/>
    </row>
    <row r="128" spans="1:31" s="14" customFormat="1" ht="36.75" customHeight="1" x14ac:dyDescent="0.4">
      <c r="A128" s="264" t="s">
        <v>538</v>
      </c>
      <c r="B128" s="122"/>
      <c r="C128" s="122"/>
      <c r="D128" s="122"/>
      <c r="E128" s="122"/>
      <c r="F128" s="237" t="str">
        <f>IF(AND(症例基本情報!$B$18="肺",がん種情報!C31&lt;&gt;"不明or未検査",がん種情報!C32=""),"★入力がありません！",IF(がん種情報!C32="","",がん種情報!C32))</f>
        <v/>
      </c>
      <c r="G128" s="237"/>
      <c r="H128" s="237"/>
      <c r="I128" s="237"/>
      <c r="J128" s="237"/>
      <c r="K128" s="237"/>
      <c r="L128" s="237"/>
      <c r="M128" s="237"/>
      <c r="N128" s="15"/>
      <c r="O128" s="122" t="s">
        <v>686</v>
      </c>
      <c r="P128" s="122"/>
      <c r="Q128" s="122"/>
      <c r="R128" s="122"/>
      <c r="S128" s="122"/>
      <c r="T128" s="237" t="str">
        <f>IF(AND(症例基本情報!$B$18="胆道",がん種情報!C75=""),"★入力がありません！",IF(がん種情報!C75="","",がん種情報!C75))</f>
        <v/>
      </c>
      <c r="U128" s="237"/>
      <c r="V128" s="237"/>
      <c r="W128" s="237"/>
      <c r="X128" s="237"/>
      <c r="Y128" s="237"/>
      <c r="Z128" s="237"/>
      <c r="AA128" s="238"/>
      <c r="AB128" s="11"/>
      <c r="AC128" s="11"/>
      <c r="AD128" s="11"/>
      <c r="AE128" s="11"/>
    </row>
    <row r="129" spans="1:31" ht="37.5" customHeight="1" x14ac:dyDescent="0.4">
      <c r="A129" s="264" t="s">
        <v>235</v>
      </c>
      <c r="B129" s="122"/>
      <c r="C129" s="122"/>
      <c r="D129" s="122"/>
      <c r="E129" s="122"/>
      <c r="F129" s="237" t="str">
        <f>IF(AND(症例基本情報!$B$18="肺",がん種情報!C33=""),"★入力がありません！",IF(がん種情報!C33="","",がん種情報!C33))</f>
        <v/>
      </c>
      <c r="G129" s="237"/>
      <c r="H129" s="237"/>
      <c r="I129" s="237"/>
      <c r="J129" s="237"/>
      <c r="K129" s="237"/>
      <c r="L129" s="237"/>
      <c r="M129" s="237"/>
      <c r="N129" s="15"/>
      <c r="O129" s="122" t="s">
        <v>687</v>
      </c>
      <c r="P129" s="122"/>
      <c r="Q129" s="122"/>
      <c r="R129" s="122"/>
      <c r="S129" s="122"/>
      <c r="T129" s="237" t="str">
        <f>IF(AND(症例基本情報!$B$18="胆道",がん種情報!C75&lt;&gt;"不明or未検査",がん種情報!C76=""),"★入力がありません！",IF(がん種情報!C76="","",がん種情報!C76))</f>
        <v/>
      </c>
      <c r="U129" s="237"/>
      <c r="V129" s="237"/>
      <c r="W129" s="237"/>
      <c r="X129" s="237"/>
      <c r="Y129" s="237"/>
      <c r="Z129" s="237"/>
      <c r="AA129" s="238"/>
    </row>
    <row r="130" spans="1:31" s="14" customFormat="1" ht="38.25" customHeight="1" x14ac:dyDescent="0.4">
      <c r="A130" s="264" t="s">
        <v>682</v>
      </c>
      <c r="B130" s="122"/>
      <c r="C130" s="122"/>
      <c r="D130" s="122"/>
      <c r="E130" s="122"/>
      <c r="F130" s="237" t="str">
        <f>IF(AND(症例基本情報!$B$18="肺",がん種情報!C33&lt;&gt;"不明or未検査",がん種情報!C34=""),"★入力がありません！",IF(がん種情報!C34="","",がん種情報!C34))</f>
        <v/>
      </c>
      <c r="G130" s="237"/>
      <c r="H130" s="237"/>
      <c r="I130" s="237"/>
      <c r="J130" s="237"/>
      <c r="K130" s="237"/>
      <c r="L130" s="237"/>
      <c r="M130" s="237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7"/>
      <c r="AB130" s="11"/>
      <c r="AC130" s="11"/>
      <c r="AD130" s="11"/>
      <c r="AE130" s="11"/>
    </row>
    <row r="131" spans="1:31" ht="18.75" customHeight="1" x14ac:dyDescent="0.4">
      <c r="A131" s="264" t="s">
        <v>236</v>
      </c>
      <c r="B131" s="122"/>
      <c r="C131" s="122"/>
      <c r="D131" s="122"/>
      <c r="E131" s="122"/>
      <c r="F131" s="237" t="str">
        <f>IF(AND(症例基本情報!$B$18="肺",がん種情報!C35=""),"★入力がありません！",IF(がん種情報!C35="","",がん種情報!C35))</f>
        <v/>
      </c>
      <c r="G131" s="237"/>
      <c r="H131" s="237"/>
      <c r="I131" s="237"/>
      <c r="J131" s="237"/>
      <c r="K131" s="237"/>
      <c r="L131" s="237"/>
      <c r="M131" s="237"/>
      <c r="N131" s="15"/>
      <c r="O131" s="76" t="s">
        <v>688</v>
      </c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7"/>
    </row>
    <row r="132" spans="1:31" ht="36.75" customHeight="1" x14ac:dyDescent="0.4">
      <c r="A132" s="264" t="s">
        <v>237</v>
      </c>
      <c r="B132" s="122"/>
      <c r="C132" s="122"/>
      <c r="D132" s="122"/>
      <c r="E132" s="122"/>
      <c r="F132" s="237" t="str">
        <f>IF(AND(症例基本情報!$B$18="肺",がん種情報!C35&lt;&gt;"不明or未検査",がん種情報!C36=""),"★入力がありません！",IF(がん種情報!C36="","",がん種情報!C36))</f>
        <v/>
      </c>
      <c r="G132" s="237"/>
      <c r="H132" s="237"/>
      <c r="I132" s="237"/>
      <c r="J132" s="237"/>
      <c r="K132" s="237"/>
      <c r="L132" s="237"/>
      <c r="M132" s="237"/>
      <c r="N132" s="15"/>
      <c r="O132" s="122" t="s">
        <v>245</v>
      </c>
      <c r="P132" s="122"/>
      <c r="Q132" s="122"/>
      <c r="R132" s="122"/>
      <c r="S132" s="122"/>
      <c r="T132" s="237" t="str">
        <f>IF(AND(症例基本情報!$B$18="膵",がん種情報!C77=""),"★入力がありません！",IF(がん種情報!C77="","",がん種情報!C77))</f>
        <v/>
      </c>
      <c r="U132" s="237"/>
      <c r="V132" s="237"/>
      <c r="W132" s="237"/>
      <c r="X132" s="237"/>
      <c r="Y132" s="237"/>
      <c r="Z132" s="237"/>
      <c r="AA132" s="238"/>
    </row>
    <row r="133" spans="1:31" ht="18.75" customHeight="1" x14ac:dyDescent="0.4">
      <c r="A133" s="265" t="s">
        <v>238</v>
      </c>
      <c r="B133" s="235"/>
      <c r="C133" s="235"/>
      <c r="D133" s="235"/>
      <c r="E133" s="235"/>
      <c r="F133" s="325" t="str">
        <f>IF(AND(がん種情報!C35="陽性",がん種情報!C37=""),"★陽性率を入力してください",IF(がん種情報!C37="","",がん種情報!C37))</f>
        <v/>
      </c>
      <c r="G133" s="325"/>
      <c r="H133" s="325"/>
      <c r="I133" s="325"/>
      <c r="J133" s="325"/>
      <c r="K133" s="325"/>
      <c r="L133" s="325"/>
      <c r="M133" s="325"/>
      <c r="N133" s="15"/>
      <c r="O133" s="122" t="s">
        <v>553</v>
      </c>
      <c r="P133" s="122"/>
      <c r="Q133" s="122"/>
      <c r="R133" s="122"/>
      <c r="S133" s="122"/>
      <c r="T133" s="237" t="str">
        <f>IF(AND(症例基本情報!$B$18="膵",がん種情報!C77&lt;&gt;"不明or未検査",がん種情報!C78=""),"★入力がありません！",IF(がん種情報!C78="","",がん種情報!C78))</f>
        <v/>
      </c>
      <c r="U133" s="237"/>
      <c r="V133" s="237"/>
      <c r="W133" s="237"/>
      <c r="X133" s="237"/>
      <c r="Y133" s="237"/>
      <c r="Z133" s="237"/>
      <c r="AA133" s="238"/>
    </row>
    <row r="134" spans="1:31" s="14" customFormat="1" ht="57" customHeight="1" x14ac:dyDescent="0.4">
      <c r="A134" s="264" t="s">
        <v>675</v>
      </c>
      <c r="B134" s="122"/>
      <c r="C134" s="122"/>
      <c r="D134" s="122"/>
      <c r="E134" s="122"/>
      <c r="F134" s="237" t="str">
        <f>IF(AND(症例基本情報!$B$18="肺",がん種情報!C38=""),"★入力がありません！",IF(がん種情報!C38="","",がん種情報!C38))</f>
        <v/>
      </c>
      <c r="G134" s="237"/>
      <c r="H134" s="237"/>
      <c r="I134" s="237"/>
      <c r="J134" s="237"/>
      <c r="K134" s="237"/>
      <c r="L134" s="237"/>
      <c r="M134" s="237"/>
      <c r="N134" s="15"/>
      <c r="O134" s="122" t="s">
        <v>246</v>
      </c>
      <c r="P134" s="122"/>
      <c r="Q134" s="122"/>
      <c r="R134" s="122"/>
      <c r="S134" s="122"/>
      <c r="T134" s="237" t="str">
        <f>IF(AND(症例基本情報!$B$18="膵",がん種情報!C79=""),"★入力がありません！",IF(がん種情報!C79="","",がん種情報!C79))</f>
        <v/>
      </c>
      <c r="U134" s="237"/>
      <c r="V134" s="237"/>
      <c r="W134" s="237"/>
      <c r="X134" s="237"/>
      <c r="Y134" s="237"/>
      <c r="Z134" s="237"/>
      <c r="AA134" s="238"/>
      <c r="AB134" s="11"/>
      <c r="AC134" s="11"/>
      <c r="AD134" s="11"/>
      <c r="AE134" s="11"/>
    </row>
    <row r="135" spans="1:31" s="14" customFormat="1" ht="56.25" customHeight="1" x14ac:dyDescent="0.4">
      <c r="A135" s="264" t="s">
        <v>676</v>
      </c>
      <c r="B135" s="122"/>
      <c r="C135" s="122"/>
      <c r="D135" s="122"/>
      <c r="E135" s="122"/>
      <c r="F135" s="237" t="str">
        <f>IF(AND(症例基本情報!$B$18="肺",がん種情報!C38&lt;&gt;"不明or未検査",がん種情報!C39=""),"★入力がありません！",IF(がん種情報!C39="","",がん種情報!C39))</f>
        <v/>
      </c>
      <c r="G135" s="237"/>
      <c r="H135" s="237"/>
      <c r="I135" s="237"/>
      <c r="J135" s="237"/>
      <c r="K135" s="237"/>
      <c r="L135" s="237"/>
      <c r="M135" s="237"/>
      <c r="N135" s="15"/>
      <c r="O135" s="122" t="s">
        <v>554</v>
      </c>
      <c r="P135" s="122"/>
      <c r="Q135" s="122"/>
      <c r="R135" s="122"/>
      <c r="S135" s="122"/>
      <c r="T135" s="237" t="str">
        <f>IF(AND(症例基本情報!$B$18="膵",がん種情報!C79&lt;&gt;"不明or未検査",がん種情報!C80=""),"★入力がありません！",IF(がん種情報!C80="","",がん種情報!C80))</f>
        <v/>
      </c>
      <c r="U135" s="237"/>
      <c r="V135" s="237"/>
      <c r="W135" s="237"/>
      <c r="X135" s="237"/>
      <c r="Y135" s="237"/>
      <c r="Z135" s="237"/>
      <c r="AA135" s="238"/>
      <c r="AB135" s="11"/>
      <c r="AC135" s="11"/>
      <c r="AD135" s="11"/>
      <c r="AE135" s="11"/>
    </row>
    <row r="136" spans="1:31" s="14" customFormat="1" ht="37.5" customHeight="1" x14ac:dyDescent="0.4">
      <c r="A136" s="264" t="s">
        <v>677</v>
      </c>
      <c r="B136" s="122"/>
      <c r="C136" s="122"/>
      <c r="D136" s="122"/>
      <c r="E136" s="122"/>
      <c r="F136" s="237" t="str">
        <f>IF(AND(症例基本情報!$B$18="肺",がん種情報!C40=""),"★入力がありません！",IF(がん種情報!C40="","",がん種情報!C40))</f>
        <v/>
      </c>
      <c r="G136" s="237"/>
      <c r="H136" s="237"/>
      <c r="I136" s="237"/>
      <c r="J136" s="237"/>
      <c r="K136" s="237"/>
      <c r="L136" s="237"/>
      <c r="M136" s="237"/>
      <c r="N136" s="15"/>
      <c r="O136" s="20"/>
      <c r="P136" s="20"/>
      <c r="Q136" s="79"/>
      <c r="R136" s="79"/>
      <c r="S136" s="79"/>
      <c r="T136" s="79"/>
      <c r="U136" s="79"/>
      <c r="V136" s="68"/>
      <c r="W136" s="68"/>
      <c r="X136" s="68"/>
      <c r="Y136" s="68"/>
      <c r="Z136" s="68"/>
      <c r="AA136" s="69"/>
      <c r="AB136" s="11"/>
      <c r="AC136" s="11"/>
      <c r="AD136" s="11"/>
      <c r="AE136" s="11"/>
    </row>
    <row r="137" spans="1:31" s="14" customFormat="1" ht="37.5" customHeight="1" x14ac:dyDescent="0.4">
      <c r="A137" s="264" t="s">
        <v>678</v>
      </c>
      <c r="B137" s="122"/>
      <c r="C137" s="122"/>
      <c r="D137" s="122"/>
      <c r="E137" s="122"/>
      <c r="F137" s="237" t="str">
        <f>IF(AND(症例基本情報!$B$18="肺",がん種情報!C40&lt;&gt;"不明or未検査",がん種情報!C41=""),"★入力がありません！",IF(がん種情報!C41="","",がん種情報!C41))</f>
        <v/>
      </c>
      <c r="G137" s="237"/>
      <c r="H137" s="237"/>
      <c r="I137" s="237"/>
      <c r="J137" s="237"/>
      <c r="K137" s="237"/>
      <c r="L137" s="237"/>
      <c r="M137" s="237"/>
      <c r="N137" s="15"/>
      <c r="O137" s="141" t="s">
        <v>261</v>
      </c>
      <c r="P137" s="141"/>
      <c r="Q137" s="141"/>
      <c r="R137" s="141"/>
      <c r="S137" s="141"/>
      <c r="T137" s="141"/>
      <c r="U137" s="141"/>
      <c r="V137" s="141"/>
      <c r="W137" s="141"/>
      <c r="X137" s="141"/>
      <c r="Y137" s="141"/>
      <c r="Z137" s="141"/>
      <c r="AA137" s="269"/>
      <c r="AB137" s="11"/>
      <c r="AC137" s="11"/>
      <c r="AD137" s="11"/>
      <c r="AE137" s="11"/>
    </row>
    <row r="138" spans="1:31" s="14" customFormat="1" ht="18.75" customHeight="1" x14ac:dyDescent="0.4">
      <c r="A138" s="264" t="s">
        <v>671</v>
      </c>
      <c r="B138" s="122"/>
      <c r="C138" s="122"/>
      <c r="D138" s="122"/>
      <c r="E138" s="122"/>
      <c r="F138" s="237" t="str">
        <f>IF(AND(症例基本情報!$B$18="肺",がん種情報!C42=""),"★入力がありません！",IF(がん種情報!C42="","",がん種情報!C42))</f>
        <v/>
      </c>
      <c r="G138" s="237"/>
      <c r="H138" s="237"/>
      <c r="I138" s="237"/>
      <c r="J138" s="237"/>
      <c r="K138" s="237"/>
      <c r="L138" s="237"/>
      <c r="M138" s="237"/>
      <c r="N138" s="15"/>
      <c r="O138" s="122" t="s">
        <v>636</v>
      </c>
      <c r="P138" s="122"/>
      <c r="Q138" s="122"/>
      <c r="R138" s="122"/>
      <c r="S138" s="122"/>
      <c r="T138" s="237" t="str">
        <f>IF(AND(症例基本情報!$B$18="皮膚",がん種情報!C81=""),"★入力がありません！",IF(がん種情報!C81="","",がん種情報!C81))</f>
        <v/>
      </c>
      <c r="U138" s="237"/>
      <c r="V138" s="237"/>
      <c r="W138" s="237"/>
      <c r="X138" s="237"/>
      <c r="Y138" s="237"/>
      <c r="Z138" s="237"/>
      <c r="AA138" s="238"/>
      <c r="AB138" s="11"/>
      <c r="AC138" s="11"/>
      <c r="AD138" s="11"/>
      <c r="AE138" s="11"/>
    </row>
    <row r="139" spans="1:31" s="14" customFormat="1" ht="38.25" customHeight="1" x14ac:dyDescent="0.4">
      <c r="A139" s="264" t="s">
        <v>672</v>
      </c>
      <c r="B139" s="122"/>
      <c r="C139" s="122"/>
      <c r="D139" s="122"/>
      <c r="E139" s="122"/>
      <c r="F139" s="237" t="str">
        <f>IF(AND(症例基本情報!$B$18="肺",がん種情報!C42&lt;&gt;"不明or未検査",がん種情報!C43=""),"★入力がありません！",IF(がん種情報!C43="","",がん種情報!C43))</f>
        <v/>
      </c>
      <c r="G139" s="237"/>
      <c r="H139" s="237"/>
      <c r="I139" s="237"/>
      <c r="J139" s="237"/>
      <c r="K139" s="237"/>
      <c r="L139" s="237"/>
      <c r="M139" s="237"/>
      <c r="N139" s="15"/>
      <c r="O139" s="122" t="s">
        <v>638</v>
      </c>
      <c r="P139" s="122"/>
      <c r="Q139" s="122"/>
      <c r="R139" s="122"/>
      <c r="S139" s="122"/>
      <c r="T139" s="237" t="str">
        <f>IF(AND(症例基本情報!$B$18="皮膚",がん種情報!C81&lt;&gt;"不明or未検査",がん種情報!C82=""),"★入力がありません！",IF(がん種情報!C82="","",がん種情報!C82))</f>
        <v/>
      </c>
      <c r="U139" s="237"/>
      <c r="V139" s="237"/>
      <c r="W139" s="237"/>
      <c r="X139" s="237"/>
      <c r="Y139" s="237"/>
      <c r="Z139" s="237"/>
      <c r="AA139" s="238"/>
      <c r="AB139" s="11"/>
      <c r="AC139" s="11"/>
      <c r="AD139" s="11"/>
      <c r="AE139" s="11"/>
    </row>
    <row r="140" spans="1:31" ht="18.75" customHeight="1" x14ac:dyDescent="0.4">
      <c r="A140" s="264" t="s">
        <v>239</v>
      </c>
      <c r="B140" s="122"/>
      <c r="C140" s="122"/>
      <c r="D140" s="122"/>
      <c r="E140" s="122"/>
      <c r="F140" s="237" t="str">
        <f>IF(AND(症例基本情報!$B$18="肺",がん種情報!C44=""),"★入力がありません！",IF(がん種情報!C44="","",がん種情報!C44))</f>
        <v/>
      </c>
      <c r="G140" s="237"/>
      <c r="H140" s="237"/>
      <c r="I140" s="237"/>
      <c r="J140" s="237"/>
      <c r="K140" s="237"/>
      <c r="L140" s="237"/>
      <c r="M140" s="237"/>
      <c r="N140" s="15"/>
      <c r="O140" s="134" t="s">
        <v>640</v>
      </c>
      <c r="P140" s="134"/>
      <c r="Q140" s="134"/>
      <c r="R140" s="134"/>
      <c r="S140" s="134"/>
      <c r="T140" s="338" t="str">
        <f>IF(AND(症例基本情報!$B$18="皮膚",がん種情報!C81="陽性",がん種情報!C83=""),"★入力がありません！",IF(がん種情報!C83="","",がん種情報!C83))</f>
        <v/>
      </c>
      <c r="U140" s="338"/>
      <c r="V140" s="338"/>
      <c r="W140" s="338"/>
      <c r="X140" s="338"/>
      <c r="Y140" s="338"/>
      <c r="Z140" s="338"/>
      <c r="AA140" s="339"/>
    </row>
    <row r="141" spans="1:31" s="14" customFormat="1" ht="18.75" customHeight="1" x14ac:dyDescent="0.4">
      <c r="A141" s="80"/>
      <c r="B141" s="72"/>
      <c r="C141" s="73"/>
      <c r="D141" s="73"/>
      <c r="E141" s="73"/>
      <c r="F141" s="73"/>
      <c r="G141" s="73"/>
      <c r="H141" s="68"/>
      <c r="I141" s="68"/>
      <c r="J141" s="68"/>
      <c r="K141" s="68"/>
      <c r="L141" s="68"/>
      <c r="M141" s="68"/>
      <c r="N141" s="74"/>
      <c r="O141" s="136"/>
      <c r="P141" s="136"/>
      <c r="Q141" s="136"/>
      <c r="R141" s="136"/>
      <c r="S141" s="136"/>
      <c r="T141" s="340" t="str">
        <f>IF(がん種情報!D83="","",がん種情報!D83)</f>
        <v/>
      </c>
      <c r="U141" s="340"/>
      <c r="V141" s="340"/>
      <c r="W141" s="340"/>
      <c r="X141" s="340"/>
      <c r="Y141" s="340"/>
      <c r="Z141" s="340"/>
      <c r="AA141" s="341"/>
      <c r="AB141" s="11"/>
      <c r="AC141" s="11"/>
      <c r="AD141" s="11"/>
      <c r="AE141" s="11"/>
    </row>
    <row r="142" spans="1:31" ht="18.75" customHeight="1" x14ac:dyDescent="0.4">
      <c r="A142" s="22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7"/>
    </row>
    <row r="143" spans="1:31" ht="18.75" customHeight="1" x14ac:dyDescent="0.4">
      <c r="A143" s="342" t="s">
        <v>240</v>
      </c>
      <c r="B143" s="141"/>
      <c r="C143" s="141"/>
      <c r="D143" s="141"/>
      <c r="E143" s="141"/>
      <c r="F143" s="141"/>
      <c r="G143" s="141"/>
      <c r="H143" s="141"/>
      <c r="I143" s="141"/>
      <c r="J143" s="141"/>
      <c r="K143" s="141"/>
      <c r="L143" s="141"/>
      <c r="M143" s="141"/>
      <c r="N143" s="15"/>
      <c r="O143" s="141" t="s">
        <v>684</v>
      </c>
      <c r="P143" s="141"/>
      <c r="Q143" s="141"/>
      <c r="R143" s="141"/>
      <c r="S143" s="141"/>
      <c r="T143" s="141"/>
      <c r="U143" s="141"/>
      <c r="V143" s="141"/>
      <c r="W143" s="141"/>
      <c r="X143" s="141"/>
      <c r="Y143" s="141"/>
      <c r="Z143" s="141"/>
      <c r="AA143" s="269"/>
    </row>
    <row r="144" spans="1:31" ht="18.75" customHeight="1" x14ac:dyDescent="0.4">
      <c r="A144" s="264" t="s">
        <v>241</v>
      </c>
      <c r="B144" s="122"/>
      <c r="C144" s="122"/>
      <c r="D144" s="122"/>
      <c r="E144" s="122"/>
      <c r="F144" s="237" t="str">
        <f>IF(AND(症例基本情報!$B$18="乳",がん種情報!C45=""),"★入力がありません！",IF(がん種情報!C45="","",がん種情報!C45))</f>
        <v/>
      </c>
      <c r="G144" s="237"/>
      <c r="H144" s="237"/>
      <c r="I144" s="237"/>
      <c r="J144" s="237"/>
      <c r="K144" s="237"/>
      <c r="L144" s="237"/>
      <c r="M144" s="237"/>
      <c r="N144" s="15"/>
      <c r="O144" s="122" t="s">
        <v>245</v>
      </c>
      <c r="P144" s="122"/>
      <c r="Q144" s="122"/>
      <c r="R144" s="122"/>
      <c r="S144" s="122"/>
      <c r="T144" s="237" t="str">
        <f>IF(AND(症例基本情報!$B$18="前立腺",がん種情報!C84=""),"★入力がありません！",IF(がん種情報!C84="","",がん種情報!C84))</f>
        <v/>
      </c>
      <c r="U144" s="237"/>
      <c r="V144" s="237"/>
      <c r="W144" s="237"/>
      <c r="X144" s="237"/>
      <c r="Y144" s="237"/>
      <c r="Z144" s="237"/>
      <c r="AA144" s="238"/>
    </row>
    <row r="145" spans="1:31" ht="18.75" customHeight="1" x14ac:dyDescent="0.4">
      <c r="A145" s="264" t="s">
        <v>242</v>
      </c>
      <c r="B145" s="122"/>
      <c r="C145" s="122"/>
      <c r="D145" s="122"/>
      <c r="E145" s="122"/>
      <c r="F145" s="237" t="str">
        <f>IF(AND(症例基本情報!$B$18="乳",がん種情報!C46=""),"★入力がありません！",IF(がん種情報!C46="","",がん種情報!C46))</f>
        <v/>
      </c>
      <c r="G145" s="237"/>
      <c r="H145" s="237"/>
      <c r="I145" s="237"/>
      <c r="J145" s="237"/>
      <c r="K145" s="237"/>
      <c r="L145" s="237"/>
      <c r="M145" s="237"/>
      <c r="N145" s="15"/>
      <c r="O145" s="122" t="s">
        <v>553</v>
      </c>
      <c r="P145" s="122"/>
      <c r="Q145" s="122"/>
      <c r="R145" s="122"/>
      <c r="S145" s="122"/>
      <c r="T145" s="237" t="str">
        <f>IF(AND(症例基本情報!$B$18="前立腺",がん種情報!C84&lt;&gt;"不明or未検査",がん種情報!C85=""),"★入力がありません！",IF(がん種情報!C85="","",がん種情報!C85))</f>
        <v/>
      </c>
      <c r="U145" s="237"/>
      <c r="V145" s="237"/>
      <c r="W145" s="237"/>
      <c r="X145" s="237"/>
      <c r="Y145" s="237"/>
      <c r="Z145" s="237"/>
      <c r="AA145" s="238"/>
    </row>
    <row r="146" spans="1:31" ht="18.75" customHeight="1" x14ac:dyDescent="0.4">
      <c r="A146" s="264" t="s">
        <v>243</v>
      </c>
      <c r="B146" s="122"/>
      <c r="C146" s="122"/>
      <c r="D146" s="122"/>
      <c r="E146" s="122"/>
      <c r="F146" s="237" t="str">
        <f>IF(AND(症例基本情報!$B$18="乳",がん種情報!C47=""),"★入力がありません！",IF(がん種情報!C47="","",がん種情報!C47))</f>
        <v/>
      </c>
      <c r="G146" s="237"/>
      <c r="H146" s="237"/>
      <c r="I146" s="237"/>
      <c r="J146" s="237"/>
      <c r="K146" s="237"/>
      <c r="L146" s="237"/>
      <c r="M146" s="237"/>
      <c r="N146" s="15"/>
      <c r="O146" s="122" t="s">
        <v>246</v>
      </c>
      <c r="P146" s="122"/>
      <c r="Q146" s="122"/>
      <c r="R146" s="122"/>
      <c r="S146" s="122"/>
      <c r="T146" s="237" t="str">
        <f>IF(AND(症例基本情報!$B$18="前立腺",がん種情報!C86=""),"★入力がありません！",IF(がん種情報!C86="","",がん種情報!C86))</f>
        <v/>
      </c>
      <c r="U146" s="237"/>
      <c r="V146" s="237"/>
      <c r="W146" s="237"/>
      <c r="X146" s="237"/>
      <c r="Y146" s="237"/>
      <c r="Z146" s="237"/>
      <c r="AA146" s="238"/>
    </row>
    <row r="147" spans="1:31" ht="18.75" customHeight="1" x14ac:dyDescent="0.4">
      <c r="A147" s="264" t="s">
        <v>244</v>
      </c>
      <c r="B147" s="122"/>
      <c r="C147" s="122"/>
      <c r="D147" s="122"/>
      <c r="E147" s="122"/>
      <c r="F147" s="237" t="str">
        <f>IF(AND(症例基本情報!$B$18="乳",がん種情報!C48=""),"★入力がありません！",IF(がん種情報!C48="","",がん種情報!C48))</f>
        <v/>
      </c>
      <c r="G147" s="237"/>
      <c r="H147" s="237"/>
      <c r="I147" s="237"/>
      <c r="J147" s="237"/>
      <c r="K147" s="237"/>
      <c r="L147" s="237"/>
      <c r="M147" s="237"/>
      <c r="N147" s="15"/>
      <c r="O147" s="122" t="s">
        <v>689</v>
      </c>
      <c r="P147" s="122"/>
      <c r="Q147" s="122"/>
      <c r="R147" s="122"/>
      <c r="S147" s="122"/>
      <c r="T147" s="237" t="str">
        <f>IF(AND(症例基本情報!$B$18="前立腺",がん種情報!C86&lt;&gt;"不明or未検査",がん種情報!C87=""),"★入力がありません！",IF(がん種情報!C87="","",がん種情報!C87))</f>
        <v/>
      </c>
      <c r="U147" s="237"/>
      <c r="V147" s="237"/>
      <c r="W147" s="237"/>
      <c r="X147" s="237"/>
      <c r="Y147" s="237"/>
      <c r="Z147" s="237"/>
      <c r="AA147" s="238"/>
    </row>
    <row r="148" spans="1:31" ht="18.75" customHeight="1" x14ac:dyDescent="0.4">
      <c r="A148" s="264" t="s">
        <v>245</v>
      </c>
      <c r="B148" s="122"/>
      <c r="C148" s="122"/>
      <c r="D148" s="122"/>
      <c r="E148" s="122"/>
      <c r="F148" s="237" t="str">
        <f>IF(AND(症例基本情報!$B$18="乳",がん種情報!C49=""),"★入力がありません！",IF(がん種情報!C49="","",がん種情報!C49))</f>
        <v/>
      </c>
      <c r="G148" s="237"/>
      <c r="H148" s="237"/>
      <c r="I148" s="237"/>
      <c r="J148" s="237"/>
      <c r="K148" s="237"/>
      <c r="L148" s="237"/>
      <c r="M148" s="237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7"/>
    </row>
    <row r="149" spans="1:31" s="14" customFormat="1" ht="18.75" customHeight="1" x14ac:dyDescent="0.4">
      <c r="A149" s="264" t="s">
        <v>553</v>
      </c>
      <c r="B149" s="122"/>
      <c r="C149" s="122"/>
      <c r="D149" s="122"/>
      <c r="E149" s="122"/>
      <c r="F149" s="237" t="str">
        <f>IF(AND(症例基本情報!$B$18="乳",がん種情報!C49&lt;&gt;"不明or未検査",がん種情報!C50=""),"★入力がありません！",IF(がん種情報!C50="","",がん種情報!C50))</f>
        <v/>
      </c>
      <c r="G149" s="237"/>
      <c r="H149" s="237"/>
      <c r="I149" s="237"/>
      <c r="J149" s="237"/>
      <c r="K149" s="237"/>
      <c r="L149" s="237"/>
      <c r="M149" s="237"/>
      <c r="N149" s="15"/>
      <c r="O149" s="141" t="s">
        <v>685</v>
      </c>
      <c r="P149" s="141"/>
      <c r="Q149" s="141"/>
      <c r="R149" s="141"/>
      <c r="S149" s="141"/>
      <c r="T149" s="141"/>
      <c r="U149" s="141"/>
      <c r="V149" s="141"/>
      <c r="W149" s="141"/>
      <c r="X149" s="141"/>
      <c r="Y149" s="141"/>
      <c r="Z149" s="141"/>
      <c r="AA149" s="269"/>
      <c r="AB149" s="11"/>
      <c r="AC149" s="11"/>
      <c r="AD149" s="11"/>
      <c r="AE149" s="11"/>
    </row>
    <row r="150" spans="1:31" ht="18.75" customHeight="1" x14ac:dyDescent="0.4">
      <c r="A150" s="264" t="s">
        <v>246</v>
      </c>
      <c r="B150" s="122"/>
      <c r="C150" s="122"/>
      <c r="D150" s="122"/>
      <c r="E150" s="122"/>
      <c r="F150" s="237" t="str">
        <f>IF(AND(症例基本情報!$B$18="乳",がん種情報!C51=""),"★入力がありません！",IF(がん種情報!C51="","",がん種情報!C51))</f>
        <v/>
      </c>
      <c r="G150" s="237"/>
      <c r="H150" s="237"/>
      <c r="I150" s="237"/>
      <c r="J150" s="237"/>
      <c r="K150" s="237"/>
      <c r="L150" s="237"/>
      <c r="M150" s="237"/>
      <c r="N150" s="15"/>
      <c r="O150" s="122" t="s">
        <v>245</v>
      </c>
      <c r="P150" s="122"/>
      <c r="Q150" s="122"/>
      <c r="R150" s="122"/>
      <c r="S150" s="122"/>
      <c r="T150" s="237" t="str">
        <f>IF(AND(症例基本情報!$B$18="卵巣/卵管",がん種情報!C88=""),"★入力がありません！",IF(がん種情報!C88="","",がん種情報!C88))</f>
        <v/>
      </c>
      <c r="U150" s="237"/>
      <c r="V150" s="237"/>
      <c r="W150" s="237"/>
      <c r="X150" s="237"/>
      <c r="Y150" s="237"/>
      <c r="Z150" s="237"/>
      <c r="AA150" s="238"/>
    </row>
    <row r="151" spans="1:31" ht="18.75" customHeight="1" x14ac:dyDescent="0.4">
      <c r="A151" s="264" t="s">
        <v>554</v>
      </c>
      <c r="B151" s="122"/>
      <c r="C151" s="122"/>
      <c r="D151" s="122"/>
      <c r="E151" s="122"/>
      <c r="F151" s="237" t="str">
        <f>IF(AND(症例基本情報!$B$18="乳",がん種情報!C51&lt;&gt;"不明or未検査",がん種情報!C52=""),"★入力がありません！",IF(がん種情報!C52="","",がん種情報!C52))</f>
        <v/>
      </c>
      <c r="G151" s="237"/>
      <c r="H151" s="237"/>
      <c r="I151" s="237"/>
      <c r="J151" s="237"/>
      <c r="K151" s="237"/>
      <c r="L151" s="237"/>
      <c r="M151" s="237"/>
      <c r="N151" s="15"/>
      <c r="O151" s="122" t="s">
        <v>553</v>
      </c>
      <c r="P151" s="122"/>
      <c r="Q151" s="122"/>
      <c r="R151" s="122"/>
      <c r="S151" s="122"/>
      <c r="T151" s="237" t="str">
        <f>IF(AND(症例基本情報!$B$18="卵巣/卵管",がん種情報!C88&lt;&gt;"不明or未検査",がん種情報!C89=""),"★入力がありません！",IF(がん種情報!C89="","",がん種情報!C89))</f>
        <v/>
      </c>
      <c r="U151" s="237"/>
      <c r="V151" s="237"/>
      <c r="W151" s="237"/>
      <c r="X151" s="237"/>
      <c r="Y151" s="237"/>
      <c r="Z151" s="237"/>
      <c r="AA151" s="238"/>
    </row>
    <row r="152" spans="1:31" s="14" customFormat="1" ht="18.75" customHeight="1" x14ac:dyDescent="0.4">
      <c r="A152" s="264" t="s">
        <v>555</v>
      </c>
      <c r="B152" s="122"/>
      <c r="C152" s="122"/>
      <c r="D152" s="122"/>
      <c r="E152" s="122"/>
      <c r="F152" s="237" t="str">
        <f>IF(AND(症例基本情報!$B$18="乳",がん種情報!C53=""),"★入力がありません！",IF(がん種情報!C53="","",がん種情報!C53))</f>
        <v/>
      </c>
      <c r="G152" s="237"/>
      <c r="H152" s="237"/>
      <c r="I152" s="237"/>
      <c r="J152" s="237"/>
      <c r="K152" s="237"/>
      <c r="L152" s="237"/>
      <c r="M152" s="237"/>
      <c r="N152" s="15"/>
      <c r="O152" s="122" t="s">
        <v>246</v>
      </c>
      <c r="P152" s="122"/>
      <c r="Q152" s="122"/>
      <c r="R152" s="122"/>
      <c r="S152" s="122"/>
      <c r="T152" s="237" t="str">
        <f>IF(AND(症例基本情報!$B$18="卵巣/卵管",がん種情報!C90=""),"★入力がありません！",IF(がん種情報!C90="","",がん種情報!C90))</f>
        <v/>
      </c>
      <c r="U152" s="237"/>
      <c r="V152" s="237"/>
      <c r="W152" s="237"/>
      <c r="X152" s="237"/>
      <c r="Y152" s="237"/>
      <c r="Z152" s="237"/>
      <c r="AA152" s="238"/>
      <c r="AB152" s="11"/>
      <c r="AC152" s="11"/>
      <c r="AD152" s="11"/>
      <c r="AE152" s="11"/>
    </row>
    <row r="153" spans="1:31" s="14" customFormat="1" ht="38.25" customHeight="1" x14ac:dyDescent="0.4">
      <c r="A153" s="264" t="s">
        <v>679</v>
      </c>
      <c r="B153" s="122"/>
      <c r="C153" s="122"/>
      <c r="D153" s="122"/>
      <c r="E153" s="122"/>
      <c r="F153" s="237" t="str">
        <f>IF(AND(症例基本情報!$B$18="乳",がん種情報!C53&lt;&gt;"不明or未検査",がん種情報!C54=""),"★入力がありません！",IF(がん種情報!C54="","",がん種情報!C54))</f>
        <v/>
      </c>
      <c r="G153" s="237"/>
      <c r="H153" s="237"/>
      <c r="I153" s="237"/>
      <c r="J153" s="237"/>
      <c r="K153" s="237"/>
      <c r="L153" s="237"/>
      <c r="M153" s="237"/>
      <c r="N153" s="15"/>
      <c r="O153" s="122" t="s">
        <v>554</v>
      </c>
      <c r="P153" s="122"/>
      <c r="Q153" s="122"/>
      <c r="R153" s="122"/>
      <c r="S153" s="122"/>
      <c r="T153" s="237" t="str">
        <f>IF(AND(症例基本情報!$B$18="卵巣/卵管",がん種情報!C90&lt;&gt;"不明or未検査",がん種情報!C91=""),"★入力がありません！",IF(がん種情報!C91="","",がん種情報!C91))</f>
        <v/>
      </c>
      <c r="U153" s="237"/>
      <c r="V153" s="237"/>
      <c r="W153" s="237"/>
      <c r="X153" s="237"/>
      <c r="Y153" s="237"/>
      <c r="Z153" s="237"/>
      <c r="AA153" s="238"/>
      <c r="AB153" s="11"/>
      <c r="AC153" s="11"/>
      <c r="AD153" s="11"/>
      <c r="AE153" s="11"/>
    </row>
    <row r="154" spans="1:31" s="14" customFormat="1" ht="36.75" customHeight="1" x14ac:dyDescent="0.4">
      <c r="A154" s="264" t="s">
        <v>680</v>
      </c>
      <c r="B154" s="122"/>
      <c r="C154" s="122"/>
      <c r="D154" s="122"/>
      <c r="E154" s="122"/>
      <c r="F154" s="237" t="str">
        <f>IF(AND(症例基本情報!$B$18="乳",がん種情報!C55=""),"★入力がありません！",IF(がん種情報!C55="","",がん種情報!C55))</f>
        <v/>
      </c>
      <c r="G154" s="237"/>
      <c r="H154" s="237"/>
      <c r="I154" s="237"/>
      <c r="J154" s="237"/>
      <c r="K154" s="237"/>
      <c r="L154" s="237"/>
      <c r="M154" s="237"/>
      <c r="N154" s="15"/>
      <c r="O154" s="122" t="s">
        <v>650</v>
      </c>
      <c r="P154" s="122"/>
      <c r="Q154" s="122"/>
      <c r="R154" s="122"/>
      <c r="S154" s="122"/>
      <c r="T154" s="237" t="str">
        <f>IF(AND(症例基本情報!$B$18="卵巣/卵管",がん種情報!C92=""),"★入力がありません！",IF(がん種情報!C92="","",がん種情報!C92))</f>
        <v/>
      </c>
      <c r="U154" s="237"/>
      <c r="V154" s="237"/>
      <c r="W154" s="237"/>
      <c r="X154" s="237"/>
      <c r="Y154" s="237"/>
      <c r="Z154" s="237"/>
      <c r="AA154" s="238"/>
      <c r="AB154" s="11"/>
      <c r="AC154" s="11"/>
      <c r="AD154" s="11"/>
      <c r="AE154" s="11"/>
    </row>
    <row r="155" spans="1:31" s="14" customFormat="1" ht="39" customHeight="1" thickBot="1" x14ac:dyDescent="0.45">
      <c r="A155" s="301" t="s">
        <v>681</v>
      </c>
      <c r="B155" s="302"/>
      <c r="C155" s="302"/>
      <c r="D155" s="302"/>
      <c r="E155" s="302"/>
      <c r="F155" s="299" t="str">
        <f>IF(AND(症例基本情報!$B$18="乳",がん種情報!C55&lt;&gt;"不明or未検査",がん種情報!C56=""),"★入力がありません！",IF(がん種情報!C56="","",がん種情報!C56))</f>
        <v/>
      </c>
      <c r="G155" s="299"/>
      <c r="H155" s="299"/>
      <c r="I155" s="299"/>
      <c r="J155" s="299"/>
      <c r="K155" s="299"/>
      <c r="L155" s="299"/>
      <c r="M155" s="299"/>
      <c r="N155" s="18"/>
      <c r="O155" s="302" t="s">
        <v>651</v>
      </c>
      <c r="P155" s="302"/>
      <c r="Q155" s="302"/>
      <c r="R155" s="302"/>
      <c r="S155" s="302"/>
      <c r="T155" s="299" t="str">
        <f>IF(AND(症例基本情報!$B$18="卵巣/卵管",がん種情報!C92&lt;&gt;"不明or未検査",がん種情報!C93=""),"★入力がありません！",IF(がん種情報!C93="","",がん種情報!C93))</f>
        <v/>
      </c>
      <c r="U155" s="299"/>
      <c r="V155" s="299"/>
      <c r="W155" s="299"/>
      <c r="X155" s="299"/>
      <c r="Y155" s="299"/>
      <c r="Z155" s="299"/>
      <c r="AA155" s="300"/>
      <c r="AB155" s="11"/>
      <c r="AC155" s="11"/>
      <c r="AD155" s="11"/>
      <c r="AE155" s="11"/>
    </row>
    <row r="156" spans="1:31" ht="18.75" customHeight="1" thickTop="1" thickBot="1" x14ac:dyDescent="0.45">
      <c r="A156" s="4"/>
      <c r="B156" s="4"/>
      <c r="C156" s="3"/>
      <c r="D156" s="3"/>
      <c r="E156" s="3"/>
      <c r="F156" s="3"/>
      <c r="G156" s="3"/>
    </row>
    <row r="157" spans="1:31" ht="20.25" thickTop="1" thickBot="1" x14ac:dyDescent="0.45">
      <c r="A157" s="288" t="s">
        <v>262</v>
      </c>
      <c r="B157" s="289"/>
      <c r="C157" s="289"/>
      <c r="D157" s="289"/>
      <c r="E157" s="289"/>
      <c r="F157" s="289"/>
      <c r="G157" s="289"/>
      <c r="H157" s="289"/>
      <c r="I157" s="289"/>
      <c r="J157" s="289"/>
      <c r="K157" s="289"/>
      <c r="L157" s="289"/>
      <c r="M157" s="289"/>
      <c r="N157" s="289"/>
      <c r="O157" s="289"/>
      <c r="P157" s="289"/>
      <c r="Q157" s="289"/>
      <c r="R157" s="289"/>
      <c r="S157" s="289"/>
      <c r="T157" s="289"/>
      <c r="U157" s="289"/>
      <c r="V157" s="289"/>
      <c r="W157" s="289"/>
      <c r="X157" s="289"/>
      <c r="Y157" s="289"/>
      <c r="Z157" s="289"/>
      <c r="AA157" s="290"/>
    </row>
    <row r="158" spans="1:31" ht="19.5" customHeight="1" thickTop="1" x14ac:dyDescent="0.4">
      <c r="A158" s="303" t="s">
        <v>263</v>
      </c>
      <c r="B158" s="304"/>
      <c r="C158" s="304"/>
      <c r="D158" s="304"/>
      <c r="E158" s="304"/>
      <c r="F158" s="304"/>
      <c r="G158" s="305"/>
      <c r="H158" s="287" t="s">
        <v>393</v>
      </c>
      <c r="I158" s="287"/>
      <c r="J158" s="287"/>
      <c r="K158" s="287"/>
      <c r="L158" s="287"/>
      <c r="M158" s="326" t="s">
        <v>394</v>
      </c>
      <c r="N158" s="327"/>
      <c r="O158" s="327"/>
      <c r="P158" s="327"/>
      <c r="Q158" s="328"/>
      <c r="R158" s="287" t="s">
        <v>395</v>
      </c>
      <c r="S158" s="287"/>
      <c r="T158" s="287"/>
      <c r="U158" s="287"/>
      <c r="V158" s="287"/>
      <c r="W158" s="280" t="s">
        <v>396</v>
      </c>
      <c r="X158" s="281"/>
      <c r="Y158" s="281"/>
      <c r="Z158" s="281"/>
      <c r="AA158" s="282"/>
    </row>
    <row r="159" spans="1:31" x14ac:dyDescent="0.4">
      <c r="A159" s="306"/>
      <c r="B159" s="307"/>
      <c r="C159" s="307"/>
      <c r="D159" s="307"/>
      <c r="E159" s="307"/>
      <c r="F159" s="307"/>
      <c r="G159" s="171"/>
      <c r="H159" s="175" t="str">
        <f>IF(薬物療法!C7="","",薬物療法!C7)</f>
        <v/>
      </c>
      <c r="I159" s="175"/>
      <c r="J159" s="175"/>
      <c r="K159" s="175"/>
      <c r="L159" s="175"/>
      <c r="M159" s="176" t="str">
        <f>IF(薬物療法!D7="","",薬物療法!D7)</f>
        <v/>
      </c>
      <c r="N159" s="177"/>
      <c r="O159" s="177"/>
      <c r="P159" s="177"/>
      <c r="Q159" s="178"/>
      <c r="R159" s="176" t="str">
        <f>IF(薬物療法!E7="","",薬物療法!E7)</f>
        <v/>
      </c>
      <c r="S159" s="177"/>
      <c r="T159" s="177"/>
      <c r="U159" s="177"/>
      <c r="V159" s="178"/>
      <c r="W159" s="176" t="str">
        <f>IF(薬物療法!F7="","",薬物療法!F7)</f>
        <v/>
      </c>
      <c r="X159" s="177"/>
      <c r="Y159" s="177"/>
      <c r="Z159" s="177"/>
      <c r="AA159" s="189"/>
    </row>
    <row r="160" spans="1:31" ht="35.25" customHeight="1" x14ac:dyDescent="0.4">
      <c r="A160" s="212" t="s">
        <v>379</v>
      </c>
      <c r="B160" s="213"/>
      <c r="C160" s="213"/>
      <c r="D160" s="213"/>
      <c r="E160" s="213"/>
      <c r="F160" s="213"/>
      <c r="G160" s="168"/>
      <c r="H160" s="175" t="str">
        <f>IF(AND(OR(薬物療法!C$7="企業治験",薬物療法!C$7="医師主導治験"),薬物療法!C8=""),"★承認薬併用治験への該当を選択してください",IF(薬物療法!C8="","",薬物療法!C8))</f>
        <v/>
      </c>
      <c r="I160" s="175"/>
      <c r="J160" s="175"/>
      <c r="K160" s="175"/>
      <c r="L160" s="175"/>
      <c r="M160" s="176" t="str">
        <f>IF(AND(OR(薬物療法!D$7="企業治験",薬物療法!D$7="医師主導治験"),薬物療法!D8=""),"★承認薬併用治験への該当を選択してください",IF(薬物療法!D8="","",薬物療法!D8))</f>
        <v/>
      </c>
      <c r="N160" s="177"/>
      <c r="O160" s="177"/>
      <c r="P160" s="177"/>
      <c r="Q160" s="178"/>
      <c r="R160" s="175" t="str">
        <f>IF(AND(OR(薬物療法!E$7="企業治験",薬物療法!E$7="医師主導治験"),薬物療法!E8=""),"★承認薬併用治験への該当を選択してください",IF(薬物療法!E8="","",薬物療法!E8))</f>
        <v/>
      </c>
      <c r="S160" s="175"/>
      <c r="T160" s="175"/>
      <c r="U160" s="175"/>
      <c r="V160" s="175"/>
      <c r="W160" s="175" t="str">
        <f>IF(AND(OR(薬物療法!F$7="企業治験",薬物療法!F$7="医師主導治験"),薬物療法!F8=""),"★承認薬併用治験への該当を選択してください",IF(薬物療法!F8="","",薬物療法!F8))</f>
        <v/>
      </c>
      <c r="X160" s="175"/>
      <c r="Y160" s="175"/>
      <c r="Z160" s="175"/>
      <c r="AA160" s="194"/>
    </row>
    <row r="161" spans="1:34" ht="18.75" customHeight="1" x14ac:dyDescent="0.4">
      <c r="A161" s="212" t="s">
        <v>265</v>
      </c>
      <c r="B161" s="213"/>
      <c r="C161" s="213"/>
      <c r="D161" s="213"/>
      <c r="E161" s="213"/>
      <c r="F161" s="213"/>
      <c r="G161" s="168"/>
      <c r="H161" s="175" t="str">
        <f>IF(AND(薬物療法!C$7&lt;&gt;"",薬物療法!C9=""),"★実施目的を選択してください",IF(薬物療法!C9="","",薬物療法!C9))</f>
        <v/>
      </c>
      <c r="I161" s="175"/>
      <c r="J161" s="175"/>
      <c r="K161" s="175"/>
      <c r="L161" s="175"/>
      <c r="M161" s="176" t="str">
        <f>IF(AND(薬物療法!D$7&lt;&gt;"",薬物療法!D9=""),"★実施目的を選択してください",IF(薬物療法!D9="","",薬物療法!D9))</f>
        <v/>
      </c>
      <c r="N161" s="177"/>
      <c r="O161" s="177"/>
      <c r="P161" s="177"/>
      <c r="Q161" s="178"/>
      <c r="R161" s="175" t="str">
        <f>IF(AND(薬物療法!E$7&lt;&gt;"",薬物療法!E9=""),"★実施目的を選択してください",IF(薬物療法!E9="","",薬物療法!E9))</f>
        <v/>
      </c>
      <c r="S161" s="175"/>
      <c r="T161" s="175"/>
      <c r="U161" s="175"/>
      <c r="V161" s="175"/>
      <c r="W161" s="175" t="str">
        <f>IF(AND(薬物療法!F$7&lt;&gt;"",薬物療法!F9=""),"★実施目的を選択してください",IF(薬物療法!F9="","",薬物療法!F9))</f>
        <v/>
      </c>
      <c r="X161" s="175"/>
      <c r="Y161" s="175"/>
      <c r="Z161" s="175"/>
      <c r="AA161" s="194"/>
      <c r="AG161" s="11"/>
      <c r="AH161" s="11"/>
    </row>
    <row r="162" spans="1:34" ht="18.75" customHeight="1" x14ac:dyDescent="0.4">
      <c r="A162" s="212" t="s">
        <v>266</v>
      </c>
      <c r="B162" s="213"/>
      <c r="C162" s="213"/>
      <c r="D162" s="213"/>
      <c r="E162" s="213"/>
      <c r="F162" s="213"/>
      <c r="G162" s="168"/>
      <c r="H162" s="176" t="str">
        <f>IF(AND(薬物療法!C$7&lt;&gt;"",薬物療法!C10=""),"★実施施設を選択してください",IF(薬物療法!C10="","",薬物療法!C10))</f>
        <v/>
      </c>
      <c r="I162" s="177"/>
      <c r="J162" s="177"/>
      <c r="K162" s="177"/>
      <c r="L162" s="178"/>
      <c r="M162" s="176" t="str">
        <f>IF(AND(薬物療法!D$7&lt;&gt;"",薬物療法!D10=""),"★実施施設を選択してください",IF(薬物療法!D10="","",薬物療法!D10))</f>
        <v/>
      </c>
      <c r="N162" s="177"/>
      <c r="O162" s="177"/>
      <c r="P162" s="177"/>
      <c r="Q162" s="178"/>
      <c r="R162" s="176" t="str">
        <f>IF(AND(薬物療法!E$7&lt;&gt;"",薬物療法!E10=""),"★実施施設を選択してください",IF(薬物療法!E10="","",薬物療法!E10))</f>
        <v/>
      </c>
      <c r="S162" s="177"/>
      <c r="T162" s="177"/>
      <c r="U162" s="177"/>
      <c r="V162" s="178"/>
      <c r="W162" s="176" t="str">
        <f>IF(AND(薬物療法!F$7&lt;&gt;"",薬物療法!F10=""),"★実施施設を選択してください",IF(薬物療法!F10="","",薬物療法!F10))</f>
        <v/>
      </c>
      <c r="X162" s="177"/>
      <c r="Y162" s="177"/>
      <c r="Z162" s="177"/>
      <c r="AA162" s="189"/>
      <c r="AG162" s="11"/>
      <c r="AH162" s="11"/>
    </row>
    <row r="163" spans="1:34" ht="18.75" customHeight="1" x14ac:dyDescent="0.4">
      <c r="A163" s="212" t="s">
        <v>267</v>
      </c>
      <c r="B163" s="213"/>
      <c r="C163" s="213"/>
      <c r="D163" s="213"/>
      <c r="E163" s="213"/>
      <c r="F163" s="213"/>
      <c r="G163" s="168"/>
      <c r="H163" s="176" t="str">
        <f>IF(AND(薬物療法!C$7&lt;&gt;"",薬物療法!C$7&lt;&gt;"企業治験",薬物療法!C$7&lt;&gt;"医師主導治験",薬物療法!C$11=""),"★レジメン名を入力してください",IF(薬物療法!C11="","",薬物療法!C11))</f>
        <v/>
      </c>
      <c r="I163" s="177"/>
      <c r="J163" s="177"/>
      <c r="K163" s="177"/>
      <c r="L163" s="178"/>
      <c r="M163" s="176" t="str">
        <f>IF(AND(薬物療法!D$7&lt;&gt;"",薬物療法!D$7&lt;&gt;"企業治験",薬物療法!D$7&lt;&gt;"医師主導治験",薬物療法!D$11=""),"★レジメン名を入力してください",IF(薬物療法!D11="","",薬物療法!D11))</f>
        <v/>
      </c>
      <c r="N163" s="177"/>
      <c r="O163" s="177"/>
      <c r="P163" s="177"/>
      <c r="Q163" s="178"/>
      <c r="R163" s="176" t="str">
        <f>IF(AND(薬物療法!E$7&lt;&gt;"",薬物療法!E$7&lt;&gt;"企業治験",薬物療法!E$7&lt;&gt;"医師主導治験",薬物療法!E$11=""),"★レジメン名を入力してください",IF(薬物療法!E11="","",薬物療法!E11))</f>
        <v/>
      </c>
      <c r="S163" s="177"/>
      <c r="T163" s="177"/>
      <c r="U163" s="177"/>
      <c r="V163" s="178"/>
      <c r="W163" s="176" t="str">
        <f>IF(AND(薬物療法!F$7&lt;&gt;"",薬物療法!F$7&lt;&gt;"企業治験",薬物療法!F$7&lt;&gt;"医師主導治験",薬物療法!F$11=""),"★レジメン名を入力してください",IF(薬物療法!F11="","",薬物療法!F11))</f>
        <v/>
      </c>
      <c r="X163" s="177"/>
      <c r="Y163" s="177"/>
      <c r="Z163" s="177"/>
      <c r="AA163" s="189"/>
      <c r="AG163" s="11"/>
      <c r="AH163" s="11"/>
    </row>
    <row r="164" spans="1:34" ht="18.75" customHeight="1" x14ac:dyDescent="0.4">
      <c r="A164" s="212" t="s">
        <v>328</v>
      </c>
      <c r="B164" s="213"/>
      <c r="C164" s="213"/>
      <c r="D164" s="213"/>
      <c r="E164" s="213"/>
      <c r="F164" s="213"/>
      <c r="G164" s="168"/>
      <c r="H164" s="176" t="str">
        <f>IF(AND(薬物療法!C$7&lt;&gt;"",薬物療法!C8&lt;&gt;"該当しない（治験薬のみ）",薬物療法!C12=""),"★薬剤名を入力してください",IF(薬物療法!C12="","",薬物療法!C12))</f>
        <v/>
      </c>
      <c r="I164" s="177"/>
      <c r="J164" s="177"/>
      <c r="K164" s="177"/>
      <c r="L164" s="178"/>
      <c r="M164" s="176" t="str">
        <f>IF(AND(薬物療法!D$7&lt;&gt;"",薬物療法!D8&lt;&gt;"該当しない（治験薬のみ）",薬物療法!D12=""),"★薬剤名を入力してください",IF(薬物療法!D12="","",薬物療法!D12))</f>
        <v/>
      </c>
      <c r="N164" s="177"/>
      <c r="O164" s="177"/>
      <c r="P164" s="177"/>
      <c r="Q164" s="178"/>
      <c r="R164" s="176" t="str">
        <f>IF(AND(薬物療法!E$7&lt;&gt;"",薬物療法!E8&lt;&gt;"該当しない（治験薬のみ）",薬物療法!E12=""),"★薬剤名を入力してください",IF(薬物療法!E12="","",薬物療法!E12))</f>
        <v/>
      </c>
      <c r="S164" s="177"/>
      <c r="T164" s="177"/>
      <c r="U164" s="177"/>
      <c r="V164" s="178"/>
      <c r="W164" s="176" t="str">
        <f>IF(AND(薬物療法!F$7&lt;&gt;"",薬物療法!F8&lt;&gt;"該当しない（治験薬のみ）",薬物療法!F12=""),"★薬剤名を入力してください",IF(薬物療法!F12="","",薬物療法!F12))</f>
        <v/>
      </c>
      <c r="X164" s="177"/>
      <c r="Y164" s="177"/>
      <c r="Z164" s="177"/>
      <c r="AA164" s="189"/>
    </row>
    <row r="165" spans="1:34" ht="18.75" customHeight="1" x14ac:dyDescent="0.4">
      <c r="A165" s="212" t="s">
        <v>380</v>
      </c>
      <c r="B165" s="213"/>
      <c r="C165" s="213"/>
      <c r="D165" s="213"/>
      <c r="E165" s="213"/>
      <c r="F165" s="213"/>
      <c r="G165" s="168"/>
      <c r="H165" s="176" t="str">
        <f>IF(薬物療法!C13="","",薬物療法!C13)</f>
        <v/>
      </c>
      <c r="I165" s="177"/>
      <c r="J165" s="177"/>
      <c r="K165" s="177"/>
      <c r="L165" s="178"/>
      <c r="M165" s="176" t="str">
        <f>IF(薬物療法!D13="","",薬物療法!D13)</f>
        <v/>
      </c>
      <c r="N165" s="177"/>
      <c r="O165" s="177"/>
      <c r="P165" s="177"/>
      <c r="Q165" s="178"/>
      <c r="R165" s="176" t="str">
        <f>IF(薬物療法!E13="","",薬物療法!E13)</f>
        <v/>
      </c>
      <c r="S165" s="177"/>
      <c r="T165" s="177"/>
      <c r="U165" s="177"/>
      <c r="V165" s="178"/>
      <c r="W165" s="176" t="str">
        <f>IF(薬物療法!F13="","",薬物療法!F13)</f>
        <v/>
      </c>
      <c r="X165" s="177"/>
      <c r="Y165" s="177"/>
      <c r="Z165" s="177"/>
      <c r="AA165" s="189"/>
    </row>
    <row r="166" spans="1:34" ht="18.75" customHeight="1" x14ac:dyDescent="0.4">
      <c r="A166" s="212" t="s">
        <v>381</v>
      </c>
      <c r="B166" s="213"/>
      <c r="C166" s="213"/>
      <c r="D166" s="213"/>
      <c r="E166" s="213"/>
      <c r="F166" s="213"/>
      <c r="G166" s="168"/>
      <c r="H166" s="176" t="str">
        <f>IF(薬物療法!C14="","",薬物療法!C14)</f>
        <v/>
      </c>
      <c r="I166" s="177"/>
      <c r="J166" s="177"/>
      <c r="K166" s="177"/>
      <c r="L166" s="178"/>
      <c r="M166" s="176" t="str">
        <f>IF(薬物療法!D14="","",薬物療法!D14)</f>
        <v/>
      </c>
      <c r="N166" s="177"/>
      <c r="O166" s="177"/>
      <c r="P166" s="177"/>
      <c r="Q166" s="178"/>
      <c r="R166" s="176" t="str">
        <f>IF(薬物療法!E14="","",薬物療法!E14)</f>
        <v/>
      </c>
      <c r="S166" s="177"/>
      <c r="T166" s="177"/>
      <c r="U166" s="177"/>
      <c r="V166" s="178"/>
      <c r="W166" s="176" t="str">
        <f>IF(薬物療法!F14="","",薬物療法!F14)</f>
        <v/>
      </c>
      <c r="X166" s="177"/>
      <c r="Y166" s="177"/>
      <c r="Z166" s="177"/>
      <c r="AA166" s="189"/>
    </row>
    <row r="167" spans="1:34" ht="18.75" customHeight="1" x14ac:dyDescent="0.4">
      <c r="A167" s="212" t="s">
        <v>382</v>
      </c>
      <c r="B167" s="213"/>
      <c r="C167" s="213"/>
      <c r="D167" s="213"/>
      <c r="E167" s="213"/>
      <c r="F167" s="213"/>
      <c r="G167" s="168"/>
      <c r="H167" s="176" t="str">
        <f>IF(薬物療法!C15="","",薬物療法!C15)</f>
        <v/>
      </c>
      <c r="I167" s="177"/>
      <c r="J167" s="177"/>
      <c r="K167" s="177"/>
      <c r="L167" s="178"/>
      <c r="M167" s="176" t="str">
        <f>IF(薬物療法!D15="","",薬物療法!D15)</f>
        <v/>
      </c>
      <c r="N167" s="177"/>
      <c r="O167" s="177"/>
      <c r="P167" s="177"/>
      <c r="Q167" s="178"/>
      <c r="R167" s="176" t="str">
        <f>IF(薬物療法!E15="","",薬物療法!E15)</f>
        <v/>
      </c>
      <c r="S167" s="177"/>
      <c r="T167" s="177"/>
      <c r="U167" s="177"/>
      <c r="V167" s="178"/>
      <c r="W167" s="176" t="str">
        <f>IF(薬物療法!F15="","",薬物療法!F15)</f>
        <v/>
      </c>
      <c r="X167" s="177"/>
      <c r="Y167" s="177"/>
      <c r="Z167" s="177"/>
      <c r="AA167" s="189"/>
    </row>
    <row r="168" spans="1:34" ht="18.75" customHeight="1" x14ac:dyDescent="0.4">
      <c r="A168" s="212" t="s">
        <v>383</v>
      </c>
      <c r="B168" s="213"/>
      <c r="C168" s="213"/>
      <c r="D168" s="213"/>
      <c r="E168" s="213"/>
      <c r="F168" s="213"/>
      <c r="G168" s="168"/>
      <c r="H168" s="176" t="str">
        <f>IF(薬物療法!C16="","",薬物療法!C16)</f>
        <v/>
      </c>
      <c r="I168" s="177"/>
      <c r="J168" s="177"/>
      <c r="K168" s="177"/>
      <c r="L168" s="178"/>
      <c r="M168" s="176" t="str">
        <f>IF(薬物療法!D16="","",薬物療法!D16)</f>
        <v/>
      </c>
      <c r="N168" s="177"/>
      <c r="O168" s="177"/>
      <c r="P168" s="177"/>
      <c r="Q168" s="178"/>
      <c r="R168" s="176" t="str">
        <f>IF(薬物療法!E16="","",薬物療法!E16)</f>
        <v/>
      </c>
      <c r="S168" s="177"/>
      <c r="T168" s="177"/>
      <c r="U168" s="177"/>
      <c r="V168" s="178"/>
      <c r="W168" s="176" t="str">
        <f>IF(薬物療法!F16="","",薬物療法!F16)</f>
        <v/>
      </c>
      <c r="X168" s="177"/>
      <c r="Y168" s="177"/>
      <c r="Z168" s="177"/>
      <c r="AA168" s="189"/>
    </row>
    <row r="169" spans="1:34" ht="18.75" customHeight="1" x14ac:dyDescent="0.4">
      <c r="A169" s="212" t="s">
        <v>384</v>
      </c>
      <c r="B169" s="213"/>
      <c r="C169" s="213"/>
      <c r="D169" s="213"/>
      <c r="E169" s="213"/>
      <c r="F169" s="213"/>
      <c r="G169" s="168"/>
      <c r="H169" s="176" t="str">
        <f>IF(薬物療法!C17="","",薬物療法!C17)</f>
        <v/>
      </c>
      <c r="I169" s="177"/>
      <c r="J169" s="177"/>
      <c r="K169" s="177"/>
      <c r="L169" s="178"/>
      <c r="M169" s="176" t="str">
        <f>IF(薬物療法!D17="","",薬物療法!D17)</f>
        <v/>
      </c>
      <c r="N169" s="177"/>
      <c r="O169" s="177"/>
      <c r="P169" s="177"/>
      <c r="Q169" s="178"/>
      <c r="R169" s="176" t="str">
        <f>IF(薬物療法!E17="","",薬物療法!E17)</f>
        <v/>
      </c>
      <c r="S169" s="177"/>
      <c r="T169" s="177"/>
      <c r="U169" s="177"/>
      <c r="V169" s="178"/>
      <c r="W169" s="176" t="str">
        <f>IF(薬物療法!F17="","",薬物療法!F17)</f>
        <v/>
      </c>
      <c r="X169" s="177"/>
      <c r="Y169" s="177"/>
      <c r="Z169" s="177"/>
      <c r="AA169" s="189"/>
    </row>
    <row r="170" spans="1:34" ht="18.75" customHeight="1" x14ac:dyDescent="0.4">
      <c r="A170" s="212" t="s">
        <v>385</v>
      </c>
      <c r="B170" s="213"/>
      <c r="C170" s="213"/>
      <c r="D170" s="213"/>
      <c r="E170" s="213"/>
      <c r="F170" s="213"/>
      <c r="G170" s="168"/>
      <c r="H170" s="176" t="str">
        <f>IF(薬物療法!C18="","",薬物療法!C18)</f>
        <v/>
      </c>
      <c r="I170" s="177"/>
      <c r="J170" s="177"/>
      <c r="K170" s="177"/>
      <c r="L170" s="178"/>
      <c r="M170" s="176" t="str">
        <f>IF(薬物療法!D18="","",薬物療法!D18)</f>
        <v/>
      </c>
      <c r="N170" s="177"/>
      <c r="O170" s="177"/>
      <c r="P170" s="177"/>
      <c r="Q170" s="178"/>
      <c r="R170" s="176" t="str">
        <f>IF(薬物療法!E18="","",薬物療法!E18)</f>
        <v/>
      </c>
      <c r="S170" s="177"/>
      <c r="T170" s="177"/>
      <c r="U170" s="177"/>
      <c r="V170" s="178"/>
      <c r="W170" s="176" t="str">
        <f>IF(薬物療法!F18="","",薬物療法!F18)</f>
        <v/>
      </c>
      <c r="X170" s="177"/>
      <c r="Y170" s="177"/>
      <c r="Z170" s="177"/>
      <c r="AA170" s="189"/>
    </row>
    <row r="171" spans="1:34" ht="18.75" customHeight="1" x14ac:dyDescent="0.4">
      <c r="A171" s="212" t="s">
        <v>386</v>
      </c>
      <c r="B171" s="213"/>
      <c r="C171" s="213"/>
      <c r="D171" s="213"/>
      <c r="E171" s="213"/>
      <c r="F171" s="213"/>
      <c r="G171" s="168"/>
      <c r="H171" s="176" t="str">
        <f>IF(薬物療法!C19="","",薬物療法!C19)</f>
        <v/>
      </c>
      <c r="I171" s="177"/>
      <c r="J171" s="177"/>
      <c r="K171" s="177"/>
      <c r="L171" s="178"/>
      <c r="M171" s="176" t="str">
        <f>IF(薬物療法!D19="","",薬物療法!D19)</f>
        <v/>
      </c>
      <c r="N171" s="177"/>
      <c r="O171" s="177"/>
      <c r="P171" s="177"/>
      <c r="Q171" s="178"/>
      <c r="R171" s="176" t="str">
        <f>IF(薬物療法!E19="","",薬物療法!E19)</f>
        <v/>
      </c>
      <c r="S171" s="177"/>
      <c r="T171" s="177"/>
      <c r="U171" s="177"/>
      <c r="V171" s="178"/>
      <c r="W171" s="176" t="str">
        <f>IF(薬物療法!F19="","",薬物療法!F19)</f>
        <v/>
      </c>
      <c r="X171" s="177"/>
      <c r="Y171" s="177"/>
      <c r="Z171" s="177"/>
      <c r="AA171" s="189"/>
    </row>
    <row r="172" spans="1:34" ht="18.75" customHeight="1" x14ac:dyDescent="0.4">
      <c r="A172" s="212" t="s">
        <v>387</v>
      </c>
      <c r="B172" s="213"/>
      <c r="C172" s="213"/>
      <c r="D172" s="213"/>
      <c r="E172" s="213"/>
      <c r="F172" s="213"/>
      <c r="G172" s="168"/>
      <c r="H172" s="176" t="str">
        <f>IF(薬物療法!C20="","",薬物療法!C20)</f>
        <v/>
      </c>
      <c r="I172" s="177"/>
      <c r="J172" s="177"/>
      <c r="K172" s="177"/>
      <c r="L172" s="178"/>
      <c r="M172" s="176" t="str">
        <f>IF(薬物療法!D20="","",薬物療法!D20)</f>
        <v/>
      </c>
      <c r="N172" s="177"/>
      <c r="O172" s="177"/>
      <c r="P172" s="177"/>
      <c r="Q172" s="178"/>
      <c r="R172" s="176" t="str">
        <f>IF(薬物療法!E20="","",薬物療法!E20)</f>
        <v/>
      </c>
      <c r="S172" s="177"/>
      <c r="T172" s="177"/>
      <c r="U172" s="177"/>
      <c r="V172" s="178"/>
      <c r="W172" s="176" t="str">
        <f>IF(薬物療法!F20="","",薬物療法!F20)</f>
        <v/>
      </c>
      <c r="X172" s="177"/>
      <c r="Y172" s="177"/>
      <c r="Z172" s="177"/>
      <c r="AA172" s="189"/>
    </row>
    <row r="173" spans="1:34" ht="18.75" customHeight="1" x14ac:dyDescent="0.4">
      <c r="A173" s="212" t="s">
        <v>388</v>
      </c>
      <c r="B173" s="213"/>
      <c r="C173" s="213"/>
      <c r="D173" s="213"/>
      <c r="E173" s="213"/>
      <c r="F173" s="213"/>
      <c r="G173" s="168"/>
      <c r="H173" s="176" t="str">
        <f>IF(薬物療法!C21="","",薬物療法!C21)</f>
        <v/>
      </c>
      <c r="I173" s="177"/>
      <c r="J173" s="177"/>
      <c r="K173" s="177"/>
      <c r="L173" s="178"/>
      <c r="M173" s="176" t="str">
        <f>IF(薬物療法!D21="","",薬物療法!D21)</f>
        <v/>
      </c>
      <c r="N173" s="177"/>
      <c r="O173" s="177"/>
      <c r="P173" s="177"/>
      <c r="Q173" s="178"/>
      <c r="R173" s="176" t="str">
        <f>IF(薬物療法!E21="","",薬物療法!E21)</f>
        <v/>
      </c>
      <c r="S173" s="177"/>
      <c r="T173" s="177"/>
      <c r="U173" s="177"/>
      <c r="V173" s="178"/>
      <c r="W173" s="176" t="str">
        <f>IF(薬物療法!F21="","",薬物療法!F21)</f>
        <v/>
      </c>
      <c r="X173" s="177"/>
      <c r="Y173" s="177"/>
      <c r="Z173" s="177"/>
      <c r="AA173" s="189"/>
    </row>
    <row r="174" spans="1:34" ht="18.75" customHeight="1" x14ac:dyDescent="0.4">
      <c r="A174" s="212" t="s">
        <v>268</v>
      </c>
      <c r="B174" s="213"/>
      <c r="C174" s="213"/>
      <c r="D174" s="213"/>
      <c r="E174" s="213"/>
      <c r="F174" s="213"/>
      <c r="G174" s="168"/>
      <c r="H174" s="220" t="str">
        <f>IF(AND(薬物療法!C$7&lt;&gt;"",薬物療法!C22=""),"★投与開始日を入力してください",IF(薬物療法!C22="","",薬物療法!C22))</f>
        <v/>
      </c>
      <c r="I174" s="220"/>
      <c r="J174" s="220"/>
      <c r="K174" s="220"/>
      <c r="L174" s="220"/>
      <c r="M174" s="221" t="str">
        <f>IF(AND(薬物療法!D$7&lt;&gt;"",薬物療法!D22=""),"★投与開始日を入力してください",IF(薬物療法!D22="","",薬物療法!D22))</f>
        <v/>
      </c>
      <c r="N174" s="222"/>
      <c r="O174" s="222"/>
      <c r="P174" s="222"/>
      <c r="Q174" s="223"/>
      <c r="R174" s="220" t="str">
        <f>IF(AND(薬物療法!E$7&lt;&gt;"",薬物療法!E22=""),"★投与開始日を入力してください",IF(薬物療法!E22="","",薬物療法!E22))</f>
        <v/>
      </c>
      <c r="S174" s="220"/>
      <c r="T174" s="220"/>
      <c r="U174" s="220"/>
      <c r="V174" s="220"/>
      <c r="W174" s="220" t="str">
        <f>IF(AND(薬物療法!F$7&lt;&gt;"",薬物療法!F22=""),"★投与開始日を入力してください",IF(薬物療法!F22="","",薬物療法!F22))</f>
        <v/>
      </c>
      <c r="X174" s="220"/>
      <c r="Y174" s="220"/>
      <c r="Z174" s="220"/>
      <c r="AA174" s="224"/>
    </row>
    <row r="175" spans="1:34" ht="18.75" customHeight="1" x14ac:dyDescent="0.4">
      <c r="A175" s="212" t="s">
        <v>269</v>
      </c>
      <c r="B175" s="213"/>
      <c r="C175" s="213"/>
      <c r="D175" s="213"/>
      <c r="E175" s="213"/>
      <c r="F175" s="213"/>
      <c r="G175" s="168"/>
      <c r="H175" s="220" t="str">
        <f>IF(AND(薬物療法!C$7&lt;&gt;"",薬物療法!C$7&lt;&gt;"企業治験",薬物療法!C$7&lt;&gt;"医師主導治験",薬物療法!C23=""),"★投与終了日を入力してください",IF(薬物療法!C23="","",薬物療法!C23))</f>
        <v/>
      </c>
      <c r="I175" s="220"/>
      <c r="J175" s="220"/>
      <c r="K175" s="220"/>
      <c r="L175" s="220"/>
      <c r="M175" s="221" t="str">
        <f>IF(AND(薬物療法!D$7&lt;&gt;"",薬物療法!D$7&lt;&gt;"企業治験",薬物療法!D$7&lt;&gt;"医師主導治験",薬物療法!D23=""),"★投与終了日を入力してください",IF(薬物療法!D23="","",薬物療法!D23))</f>
        <v/>
      </c>
      <c r="N175" s="222"/>
      <c r="O175" s="222"/>
      <c r="P175" s="222"/>
      <c r="Q175" s="223"/>
      <c r="R175" s="220" t="str">
        <f>IF(AND(薬物療法!E$7&lt;&gt;"",薬物療法!E$7&lt;&gt;"企業治験",薬物療法!E$7&lt;&gt;"医師主導治験",薬物療法!E23=""),"★投与終了日を入力してください",IF(薬物療法!E23="","",薬物療法!E23))</f>
        <v/>
      </c>
      <c r="S175" s="220"/>
      <c r="T175" s="220"/>
      <c r="U175" s="220"/>
      <c r="V175" s="220"/>
      <c r="W175" s="220" t="str">
        <f>IF(AND(薬物療法!F$7&lt;&gt;"",薬物療法!F$7&lt;&gt;"企業治験",薬物療法!F$7&lt;&gt;"医師主導治験",薬物療法!F23=""),"★投与終了日を入力してください",IF(薬物療法!F23="","",薬物療法!F23))</f>
        <v/>
      </c>
      <c r="X175" s="220"/>
      <c r="Y175" s="220"/>
      <c r="Z175" s="220"/>
      <c r="AA175" s="224"/>
    </row>
    <row r="176" spans="1:34" ht="18.75" customHeight="1" x14ac:dyDescent="0.4">
      <c r="A176" s="212" t="s">
        <v>270</v>
      </c>
      <c r="B176" s="213"/>
      <c r="C176" s="213"/>
      <c r="D176" s="213"/>
      <c r="E176" s="213"/>
      <c r="F176" s="213"/>
      <c r="G176" s="168"/>
      <c r="H176" s="175" t="str">
        <f>IF(AND(薬物療法!C22&lt;&gt;"",薬物療法!C23&lt;&gt;"継続中",薬物療法!C23&lt;&gt;"",薬物療法!C24=""),"★終了理由を選択してください",IF(薬物療法!C24="","",薬物療法!C24))</f>
        <v/>
      </c>
      <c r="I176" s="175"/>
      <c r="J176" s="175"/>
      <c r="K176" s="175"/>
      <c r="L176" s="175"/>
      <c r="M176" s="176" t="str">
        <f>IF(AND(薬物療法!D22&lt;&gt;"",薬物療法!D23&lt;&gt;"継続中",薬物療法!D23&lt;&gt;"",薬物療法!D24=""),"★終了理由を選択してください",IF(薬物療法!D24="","",薬物療法!D24))</f>
        <v/>
      </c>
      <c r="N176" s="177"/>
      <c r="O176" s="177"/>
      <c r="P176" s="177"/>
      <c r="Q176" s="178"/>
      <c r="R176" s="176" t="str">
        <f>IF(AND(薬物療法!E22&lt;&gt;"",薬物療法!E23&lt;&gt;"継続中",薬物療法!E23&lt;&gt;"",薬物療法!E24=""),"★終了理由を選択してください",IF(薬物療法!E24="","",薬物療法!E24))</f>
        <v/>
      </c>
      <c r="S176" s="177"/>
      <c r="T176" s="177"/>
      <c r="U176" s="177"/>
      <c r="V176" s="178"/>
      <c r="W176" s="176" t="str">
        <f>IF(AND(薬物療法!F22&lt;&gt;"",薬物療法!F23&lt;&gt;"継続中",薬物療法!F23&lt;&gt;"",薬物療法!F24=""),"★終了理由を選択してください",IF(薬物療法!F24="","",薬物療法!F24))</f>
        <v/>
      </c>
      <c r="X176" s="177"/>
      <c r="Y176" s="177"/>
      <c r="Z176" s="177"/>
      <c r="AA176" s="189"/>
    </row>
    <row r="177" spans="1:31" s="14" customFormat="1" ht="38.25" customHeight="1" x14ac:dyDescent="0.4">
      <c r="A177" s="212" t="s">
        <v>693</v>
      </c>
      <c r="B177" s="213"/>
      <c r="C177" s="213"/>
      <c r="D177" s="213"/>
      <c r="E177" s="213"/>
      <c r="F177" s="213"/>
      <c r="G177" s="168"/>
      <c r="H177" s="175" t="str">
        <f>IF(AND(薬物療法!C$24="副作用等で中止",薬物療法!C25=""),"★入力がありません！",IF(薬物療法!C25="","",薬物療法!C25))</f>
        <v/>
      </c>
      <c r="I177" s="175"/>
      <c r="J177" s="175"/>
      <c r="K177" s="175"/>
      <c r="L177" s="175"/>
      <c r="M177" s="176" t="str">
        <f>IF(AND(薬物療法!D$24="副作用等で中止",薬物療法!D25=""),"★入力がありません！",IF(薬物療法!D25="","",薬物療法!D25))</f>
        <v/>
      </c>
      <c r="N177" s="177"/>
      <c r="O177" s="177"/>
      <c r="P177" s="177"/>
      <c r="Q177" s="178"/>
      <c r="R177" s="176" t="str">
        <f>IF(AND(薬物療法!E$24="副作用等で中止",薬物療法!E25=""),"★入力がありません！",IF(薬物療法!E25="","",薬物療法!E25))</f>
        <v/>
      </c>
      <c r="S177" s="177"/>
      <c r="T177" s="177"/>
      <c r="U177" s="177"/>
      <c r="V177" s="178"/>
      <c r="W177" s="176" t="str">
        <f>IF(AND(薬物療法!F$24="副作用等で中止",薬物療法!F25=""),"★入力がありません！",IF(薬物療法!F25="","",薬物療法!F25))</f>
        <v/>
      </c>
      <c r="X177" s="177"/>
      <c r="Y177" s="177"/>
      <c r="Z177" s="177"/>
      <c r="AA177" s="189"/>
      <c r="AB177" s="11"/>
      <c r="AC177" s="11"/>
      <c r="AD177" s="11"/>
      <c r="AE177" s="11"/>
    </row>
    <row r="178" spans="1:31" s="14" customFormat="1" ht="18.75" customHeight="1" x14ac:dyDescent="0.4">
      <c r="A178" s="212" t="s">
        <v>694</v>
      </c>
      <c r="B178" s="213"/>
      <c r="C178" s="213"/>
      <c r="D178" s="213"/>
      <c r="E178" s="213"/>
      <c r="F178" s="213"/>
      <c r="G178" s="168"/>
      <c r="H178" s="175" t="str">
        <f>IF(AND(薬物療法!C$24="副作用等で中止",薬物療法!C26=""),"★入力がありません！",IF(薬物療法!C26="","",薬物療法!C26))</f>
        <v/>
      </c>
      <c r="I178" s="175"/>
      <c r="J178" s="175"/>
      <c r="K178" s="175"/>
      <c r="L178" s="175"/>
      <c r="M178" s="176" t="str">
        <f>IF(AND(薬物療法!D$24="副作用等で中止",薬物療法!D26=""),"★入力がありません！",IF(薬物療法!D26="","",薬物療法!D26))</f>
        <v/>
      </c>
      <c r="N178" s="177"/>
      <c r="O178" s="177"/>
      <c r="P178" s="177"/>
      <c r="Q178" s="178"/>
      <c r="R178" s="176" t="str">
        <f>IF(AND(薬物療法!E$24="副作用等で中止",薬物療法!E26=""),"★入力がありません！",IF(薬物療法!E26="","",薬物療法!E26))</f>
        <v/>
      </c>
      <c r="S178" s="177"/>
      <c r="T178" s="177"/>
      <c r="U178" s="177"/>
      <c r="V178" s="178"/>
      <c r="W178" s="176" t="str">
        <f>IF(AND(薬物療法!F$24="副作用等で中止",薬物療法!F26=""),"★入力がありません！",IF(薬物療法!F26="","",薬物療法!F26))</f>
        <v/>
      </c>
      <c r="X178" s="177"/>
      <c r="Y178" s="177"/>
      <c r="Z178" s="177"/>
      <c r="AA178" s="189"/>
      <c r="AB178" s="11"/>
      <c r="AC178" s="11"/>
      <c r="AD178" s="11"/>
      <c r="AE178" s="11"/>
    </row>
    <row r="179" spans="1:31" ht="18.75" customHeight="1" x14ac:dyDescent="0.4">
      <c r="A179" s="212" t="s">
        <v>271</v>
      </c>
      <c r="B179" s="213"/>
      <c r="C179" s="213"/>
      <c r="D179" s="213"/>
      <c r="E179" s="213"/>
      <c r="F179" s="213"/>
      <c r="G179" s="168"/>
      <c r="H179" s="297" t="str">
        <f>IF(AND(薬物療法!C$7&lt;&gt;"",薬物療法!C$7&lt;&gt;"企業治験",薬物療法!C$7&lt;&gt;"医師主導治験",薬物療法!C27=""),"★最良総合効果を選択してください",IF(薬物療法!C27="","",薬物療法!C27))</f>
        <v/>
      </c>
      <c r="I179" s="297"/>
      <c r="J179" s="297"/>
      <c r="K179" s="297"/>
      <c r="L179" s="297"/>
      <c r="M179" s="308" t="str">
        <f>IF(AND(薬物療法!D$7&lt;&gt;"",薬物療法!D$7&lt;&gt;"企業治験",薬物療法!D$7&lt;&gt;"医師主導治験",薬物療法!D27=""),"★最良総合効果を選択してください",IF(薬物療法!D27="","",薬物療法!D27))</f>
        <v/>
      </c>
      <c r="N179" s="295"/>
      <c r="O179" s="295"/>
      <c r="P179" s="295"/>
      <c r="Q179" s="309"/>
      <c r="R179" s="297" t="str">
        <f>IF(AND(薬物療法!E$7&lt;&gt;"",薬物療法!E$7&lt;&gt;"企業治験",薬物療法!E$7&lt;&gt;"医師主導治験",薬物療法!E27=""),"★最良総合効果を選択してください",IF(薬物療法!E27="","",薬物療法!E27))</f>
        <v/>
      </c>
      <c r="S179" s="297"/>
      <c r="T179" s="297"/>
      <c r="U179" s="297"/>
      <c r="V179" s="297"/>
      <c r="W179" s="297" t="str">
        <f>IF(AND(薬物療法!F$7&lt;&gt;"",薬物療法!F$7&lt;&gt;"企業治験",薬物療法!F$7&lt;&gt;"医師主導治験",薬物療法!F27=""),"★最良総合効果を選択してください",IF(薬物療法!F27="","",薬物療法!F27))</f>
        <v/>
      </c>
      <c r="X179" s="297"/>
      <c r="Y179" s="297"/>
      <c r="Z179" s="297"/>
      <c r="AA179" s="298"/>
    </row>
    <row r="180" spans="1:31" s="14" customFormat="1" ht="19.5" customHeight="1" thickBot="1" x14ac:dyDescent="0.45">
      <c r="A180" s="332" t="s">
        <v>655</v>
      </c>
      <c r="B180" s="333"/>
      <c r="C180" s="333"/>
      <c r="D180" s="333"/>
      <c r="E180" s="333"/>
      <c r="F180" s="333"/>
      <c r="G180" s="334"/>
      <c r="H180" s="190" t="str">
        <f>IF(AND(薬物療法!C$24="無効中止",薬物療法!C28=""),"★入力がありません！",IF(薬物療法!C28="","",薬物療法!C28))</f>
        <v/>
      </c>
      <c r="I180" s="191"/>
      <c r="J180" s="191"/>
      <c r="K180" s="191"/>
      <c r="L180" s="192"/>
      <c r="M180" s="190" t="str">
        <f>IF(AND(薬物療法!D$24="無効中止",薬物療法!D28=""),"★入力がありません！",IF(薬物療法!D28="","",薬物療法!D28))</f>
        <v/>
      </c>
      <c r="N180" s="191"/>
      <c r="O180" s="191"/>
      <c r="P180" s="191"/>
      <c r="Q180" s="192"/>
      <c r="R180" s="190" t="str">
        <f>IF(AND(薬物療法!E$24="無効中止",薬物療法!E28=""),"★入力がありません！",IF(薬物療法!E28="","",薬物療法!E28))</f>
        <v/>
      </c>
      <c r="S180" s="191"/>
      <c r="T180" s="191"/>
      <c r="U180" s="191"/>
      <c r="V180" s="192"/>
      <c r="W180" s="190" t="str">
        <f>IF(AND(薬物療法!F$24="無効中止",薬物療法!F28=""),"★入力がありません！",IF(薬物療法!F28="","",薬物療法!F28))</f>
        <v/>
      </c>
      <c r="X180" s="191"/>
      <c r="Y180" s="191"/>
      <c r="Z180" s="191"/>
      <c r="AA180" s="193"/>
      <c r="AB180" s="11"/>
      <c r="AC180" s="11"/>
      <c r="AD180" s="11"/>
      <c r="AE180" s="11"/>
    </row>
    <row r="181" spans="1:31" s="14" customFormat="1" ht="36.75" customHeight="1" thickTop="1" thickBot="1" x14ac:dyDescent="0.45">
      <c r="A181" s="329" t="s">
        <v>443</v>
      </c>
      <c r="B181" s="330"/>
      <c r="C181" s="330"/>
      <c r="D181" s="330"/>
      <c r="E181" s="330"/>
      <c r="F181" s="330"/>
      <c r="G181" s="331"/>
      <c r="H181" s="255" t="str">
        <f>IF(AND(薬物療法!C$7&lt;&gt;"",薬物療法!C$7&lt;&gt;"企業治験",薬物療法!C$7&lt;&gt;"医師主導治験",薬物療法!C29=""),"★有害事象を選択してください",IF(薬物療法!C29="","",薬物療法!C29))</f>
        <v/>
      </c>
      <c r="I181" s="256"/>
      <c r="J181" s="256"/>
      <c r="K181" s="256"/>
      <c r="L181" s="257"/>
      <c r="M181" s="255" t="str">
        <f>IF(AND(薬物療法!D$7&lt;&gt;"",薬物療法!D$7&lt;&gt;"企業治験",薬物療法!D$7&lt;&gt;"医師主導治験",薬物療法!D29=""),"★有害事象を選択してください",IF(薬物療法!D29="","",薬物療法!D29))</f>
        <v/>
      </c>
      <c r="N181" s="256"/>
      <c r="O181" s="256"/>
      <c r="P181" s="256"/>
      <c r="Q181" s="257"/>
      <c r="R181" s="255" t="str">
        <f>IF(AND(薬物療法!E$7&lt;&gt;"",薬物療法!E$7&lt;&gt;"企業治験",薬物療法!E$7&lt;&gt;"医師主導治験",薬物療法!E29=""),"★有害事象を選択してください",IF(薬物療法!E29="","",薬物療法!E29))</f>
        <v/>
      </c>
      <c r="S181" s="256"/>
      <c r="T181" s="256"/>
      <c r="U181" s="256"/>
      <c r="V181" s="257"/>
      <c r="W181" s="255" t="str">
        <f>IF(AND(薬物療法!F$7&lt;&gt;"",薬物療法!F$7&lt;&gt;"企業治験",薬物療法!F$7&lt;&gt;"医師主導治験",薬物療法!F29=""),"★有害事象を選択してください",IF(薬物療法!F29="","",薬物療法!F29))</f>
        <v/>
      </c>
      <c r="X181" s="256"/>
      <c r="Y181" s="256"/>
      <c r="Z181" s="256"/>
      <c r="AA181" s="258"/>
      <c r="AB181" s="11"/>
      <c r="AC181" s="11"/>
      <c r="AD181" s="11"/>
      <c r="AE181" s="11"/>
    </row>
    <row r="182" spans="1:31" s="14" customFormat="1" x14ac:dyDescent="0.4">
      <c r="A182" s="217" t="s">
        <v>454</v>
      </c>
      <c r="B182" s="218"/>
      <c r="C182" s="218"/>
      <c r="D182" s="218"/>
      <c r="E182" s="218"/>
      <c r="F182" s="218"/>
      <c r="G182" s="219"/>
      <c r="H182" s="200" t="str">
        <f>IF(AND(薬物療法!C29="Grade3以上あり",薬物療法!C30=""),"★発現日を入力してください",IF(薬物療法!C30="","",薬物療法!C30))</f>
        <v/>
      </c>
      <c r="I182" s="201"/>
      <c r="J182" s="201"/>
      <c r="K182" s="201"/>
      <c r="L182" s="202"/>
      <c r="M182" s="200" t="str">
        <f>IF(AND(薬物療法!D29="Grade3以上あり",薬物療法!D30=""),"★発現日を入力してください",IF(薬物療法!D30="","",薬物療法!D30))</f>
        <v/>
      </c>
      <c r="N182" s="201"/>
      <c r="O182" s="201"/>
      <c r="P182" s="201"/>
      <c r="Q182" s="202"/>
      <c r="R182" s="200" t="str">
        <f>IF(AND(薬物療法!E29="Grade3以上あり",薬物療法!E30=""),"★発現日を入力してください",IF(薬物療法!E30="","",薬物療法!E30))</f>
        <v/>
      </c>
      <c r="S182" s="201"/>
      <c r="T182" s="201"/>
      <c r="U182" s="201"/>
      <c r="V182" s="202"/>
      <c r="W182" s="200" t="str">
        <f>IF(AND(薬物療法!F29="Grade3以上あり",薬物療法!F30=""),"★発現日を入力してください",IF(薬物療法!F30="","",薬物療法!F30))</f>
        <v/>
      </c>
      <c r="X182" s="201"/>
      <c r="Y182" s="201"/>
      <c r="Z182" s="201"/>
      <c r="AA182" s="203"/>
      <c r="AB182" s="11"/>
      <c r="AC182" s="11"/>
      <c r="AD182" s="11"/>
      <c r="AE182" s="11"/>
    </row>
    <row r="183" spans="1:31" s="14" customFormat="1" x14ac:dyDescent="0.4">
      <c r="A183" s="212" t="s">
        <v>444</v>
      </c>
      <c r="B183" s="213"/>
      <c r="C183" s="213"/>
      <c r="D183" s="213"/>
      <c r="E183" s="213"/>
      <c r="F183" s="213"/>
      <c r="G183" s="168"/>
      <c r="H183" s="176" t="str">
        <f>IF(AND(薬物療法!C29="Grade3以上あり",薬物療法!C31=""),"★日本語名称を入力してください",IF(薬物療法!C31="","",薬物療法!C31))</f>
        <v/>
      </c>
      <c r="I183" s="177"/>
      <c r="J183" s="177"/>
      <c r="K183" s="177"/>
      <c r="L183" s="178"/>
      <c r="M183" s="176" t="str">
        <f>IF(AND(薬物療法!D29="Grade3以上あり",薬物療法!D31=""),"★日本語名称を入力してください",IF(薬物療法!D31="","",薬物療法!D31))</f>
        <v/>
      </c>
      <c r="N183" s="177"/>
      <c r="O183" s="177"/>
      <c r="P183" s="177"/>
      <c r="Q183" s="178"/>
      <c r="R183" s="176" t="str">
        <f>IF(AND(薬物療法!E29="Grade3以上あり",薬物療法!E31=""),"★日本語名称を入力してください",IF(薬物療法!E31="","",薬物療法!E31))</f>
        <v/>
      </c>
      <c r="S183" s="177"/>
      <c r="T183" s="177"/>
      <c r="U183" s="177"/>
      <c r="V183" s="178"/>
      <c r="W183" s="176" t="str">
        <f>IF(AND(薬物療法!F29="Grade3以上あり",薬物療法!F31=""),"★日本語名称を入力してください",IF(薬物療法!F31="","",薬物療法!F31))</f>
        <v/>
      </c>
      <c r="X183" s="177"/>
      <c r="Y183" s="177"/>
      <c r="Z183" s="177"/>
      <c r="AA183" s="189"/>
      <c r="AB183" s="11"/>
      <c r="AC183" s="11"/>
      <c r="AD183" s="11"/>
      <c r="AE183" s="11"/>
    </row>
    <row r="184" spans="1:31" s="14" customFormat="1" ht="19.5" thickBot="1" x14ac:dyDescent="0.45">
      <c r="A184" s="214" t="s">
        <v>445</v>
      </c>
      <c r="B184" s="215"/>
      <c r="C184" s="215"/>
      <c r="D184" s="215"/>
      <c r="E184" s="215"/>
      <c r="F184" s="215"/>
      <c r="G184" s="216"/>
      <c r="H184" s="179" t="str">
        <f>IF(AND(薬物療法!C29="Grade3以上あり",薬物療法!C32=""),"★最悪Gradeを選択してください",IF(薬物療法!C32="","",薬物療法!C32))</f>
        <v/>
      </c>
      <c r="I184" s="180"/>
      <c r="J184" s="180"/>
      <c r="K184" s="180"/>
      <c r="L184" s="181"/>
      <c r="M184" s="179" t="str">
        <f>IF(AND(薬物療法!D29="Grade3以上あり",薬物療法!D32=""),"★最悪Gradeを選択してください",IF(薬物療法!D32="","",薬物療法!D32))</f>
        <v/>
      </c>
      <c r="N184" s="180"/>
      <c r="O184" s="180"/>
      <c r="P184" s="180"/>
      <c r="Q184" s="181"/>
      <c r="R184" s="179" t="str">
        <f>IF(AND(薬物療法!E29="Grade3以上あり",薬物療法!E32=""),"★最悪Gradeを選択してください",IF(薬物療法!E32="","",薬物療法!E32))</f>
        <v/>
      </c>
      <c r="S184" s="180"/>
      <c r="T184" s="180"/>
      <c r="U184" s="180"/>
      <c r="V184" s="181"/>
      <c r="W184" s="179" t="str">
        <f>IF(AND(薬物療法!F29="Grade3以上あり",薬物療法!F32=""),"★最悪Gradeを選択してください",IF(薬物療法!F32="","",薬物療法!F32))</f>
        <v/>
      </c>
      <c r="X184" s="180"/>
      <c r="Y184" s="180"/>
      <c r="Z184" s="180"/>
      <c r="AA184" s="199"/>
      <c r="AB184" s="11"/>
      <c r="AC184" s="11"/>
      <c r="AD184" s="11"/>
      <c r="AE184" s="11"/>
    </row>
    <row r="185" spans="1:31" s="14" customFormat="1" x14ac:dyDescent="0.4">
      <c r="A185" s="217" t="s">
        <v>455</v>
      </c>
      <c r="B185" s="218"/>
      <c r="C185" s="218"/>
      <c r="D185" s="218"/>
      <c r="E185" s="218"/>
      <c r="F185" s="218"/>
      <c r="G185" s="219"/>
      <c r="H185" s="200" t="str">
        <f>IF(薬物療法!C33="","",薬物療法!C33)</f>
        <v/>
      </c>
      <c r="I185" s="201"/>
      <c r="J185" s="201"/>
      <c r="K185" s="201"/>
      <c r="L185" s="202"/>
      <c r="M185" s="200" t="str">
        <f>IF(薬物療法!D33="","",薬物療法!D33)</f>
        <v/>
      </c>
      <c r="N185" s="201"/>
      <c r="O185" s="201"/>
      <c r="P185" s="201"/>
      <c r="Q185" s="202"/>
      <c r="R185" s="200" t="str">
        <f>IF(薬物療法!E33="","",薬物療法!E33)</f>
        <v/>
      </c>
      <c r="S185" s="201"/>
      <c r="T185" s="201"/>
      <c r="U185" s="201"/>
      <c r="V185" s="202"/>
      <c r="W185" s="200" t="str">
        <f>IF(薬物療法!F33="","",薬物療法!F33)</f>
        <v/>
      </c>
      <c r="X185" s="201"/>
      <c r="Y185" s="201"/>
      <c r="Z185" s="201"/>
      <c r="AA185" s="203"/>
      <c r="AB185" s="11"/>
      <c r="AC185" s="11"/>
      <c r="AD185" s="11"/>
      <c r="AE185" s="11"/>
    </row>
    <row r="186" spans="1:31" s="14" customFormat="1" x14ac:dyDescent="0.4">
      <c r="A186" s="212" t="s">
        <v>444</v>
      </c>
      <c r="B186" s="213"/>
      <c r="C186" s="213"/>
      <c r="D186" s="213"/>
      <c r="E186" s="213"/>
      <c r="F186" s="213"/>
      <c r="G186" s="168"/>
      <c r="H186" s="176" t="str">
        <f>IF(AND(薬物療法!C$33&lt;&gt;"",薬物療法!C$34=""),"★日本語名称を入力してください",IF(薬物療法!C$34="","",薬物療法!C$34))</f>
        <v/>
      </c>
      <c r="I186" s="177"/>
      <c r="J186" s="177"/>
      <c r="K186" s="177"/>
      <c r="L186" s="178"/>
      <c r="M186" s="176" t="str">
        <f>IF(AND(薬物療法!D$33&lt;&gt;"",薬物療法!D$34=""),"★日本語名称を入力してください",IF(薬物療法!D$34="","",薬物療法!D$34))</f>
        <v/>
      </c>
      <c r="N186" s="177"/>
      <c r="O186" s="177"/>
      <c r="P186" s="177"/>
      <c r="Q186" s="178"/>
      <c r="R186" s="176" t="str">
        <f>IF(AND(薬物療法!E$33&lt;&gt;"",薬物療法!E$34=""),"★日本語名称を入力してください",IF(薬物療法!E$34="","",薬物療法!E$34))</f>
        <v/>
      </c>
      <c r="S186" s="177"/>
      <c r="T186" s="177"/>
      <c r="U186" s="177"/>
      <c r="V186" s="178"/>
      <c r="W186" s="176" t="str">
        <f>IF(AND(薬物療法!F$33&lt;&gt;"",薬物療法!F$34=""),"★日本語名称を入力してください",IF(薬物療法!F$34="","",薬物療法!F$34))</f>
        <v/>
      </c>
      <c r="X186" s="177"/>
      <c r="Y186" s="177"/>
      <c r="Z186" s="177"/>
      <c r="AA186" s="189"/>
      <c r="AB186" s="11"/>
      <c r="AC186" s="11"/>
      <c r="AD186" s="11"/>
      <c r="AE186" s="11"/>
    </row>
    <row r="187" spans="1:31" s="14" customFormat="1" ht="19.5" thickBot="1" x14ac:dyDescent="0.45">
      <c r="A187" s="214" t="s">
        <v>445</v>
      </c>
      <c r="B187" s="215"/>
      <c r="C187" s="215"/>
      <c r="D187" s="215"/>
      <c r="E187" s="215"/>
      <c r="F187" s="215"/>
      <c r="G187" s="216"/>
      <c r="H187" s="179" t="str">
        <f>IF(AND(薬物療法!C$33&lt;&gt;"",薬物療法!C$35=""),"★最悪Gradeを選択してください",IF(薬物療法!C$35="","",薬物療法!C$35))</f>
        <v/>
      </c>
      <c r="I187" s="180"/>
      <c r="J187" s="180"/>
      <c r="K187" s="180"/>
      <c r="L187" s="181"/>
      <c r="M187" s="179" t="str">
        <f>IF(AND(薬物療法!D$33&lt;&gt;"",薬物療法!D$35=""),"★最悪Gradeを選択してください",IF(薬物療法!D$35="","",薬物療法!D$35))</f>
        <v/>
      </c>
      <c r="N187" s="180"/>
      <c r="O187" s="180"/>
      <c r="P187" s="180"/>
      <c r="Q187" s="181"/>
      <c r="R187" s="179" t="str">
        <f>IF(AND(薬物療法!E$33&lt;&gt;"",薬物療法!E$35=""),"★最悪Gradeを選択してください",IF(薬物療法!E$35="","",薬物療法!E$35))</f>
        <v/>
      </c>
      <c r="S187" s="180"/>
      <c r="T187" s="180"/>
      <c r="U187" s="180"/>
      <c r="V187" s="181"/>
      <c r="W187" s="179" t="str">
        <f>IF(AND(薬物療法!F$33&lt;&gt;"",薬物療法!F$35=""),"★最悪Gradeを選択してください",IF(薬物療法!F$35="","",薬物療法!F$35))</f>
        <v/>
      </c>
      <c r="X187" s="180"/>
      <c r="Y187" s="180"/>
      <c r="Z187" s="180"/>
      <c r="AA187" s="199"/>
      <c r="AB187" s="11"/>
      <c r="AC187" s="11"/>
      <c r="AD187" s="11"/>
      <c r="AE187" s="11"/>
    </row>
    <row r="188" spans="1:31" s="14" customFormat="1" x14ac:dyDescent="0.4">
      <c r="A188" s="217" t="s">
        <v>456</v>
      </c>
      <c r="B188" s="218"/>
      <c r="C188" s="218"/>
      <c r="D188" s="218"/>
      <c r="E188" s="218"/>
      <c r="F188" s="218"/>
      <c r="G188" s="219"/>
      <c r="H188" s="200" t="str">
        <f>IF(薬物療法!C36="","",薬物療法!C36)</f>
        <v/>
      </c>
      <c r="I188" s="201"/>
      <c r="J188" s="201"/>
      <c r="K188" s="201"/>
      <c r="L188" s="202"/>
      <c r="M188" s="200" t="str">
        <f>IF(薬物療法!D36="","",薬物療法!D36)</f>
        <v/>
      </c>
      <c r="N188" s="201"/>
      <c r="O188" s="201"/>
      <c r="P188" s="201"/>
      <c r="Q188" s="202"/>
      <c r="R188" s="200" t="str">
        <f>IF(薬物療法!E36="","",薬物療法!E36)</f>
        <v/>
      </c>
      <c r="S188" s="201"/>
      <c r="T188" s="201"/>
      <c r="U188" s="201"/>
      <c r="V188" s="202"/>
      <c r="W188" s="200" t="str">
        <f>IF(薬物療法!F36="","",薬物療法!F36)</f>
        <v/>
      </c>
      <c r="X188" s="201"/>
      <c r="Y188" s="201"/>
      <c r="Z188" s="201"/>
      <c r="AA188" s="203"/>
      <c r="AB188" s="11"/>
      <c r="AC188" s="11"/>
      <c r="AD188" s="11"/>
      <c r="AE188" s="11"/>
    </row>
    <row r="189" spans="1:31" s="14" customFormat="1" x14ac:dyDescent="0.4">
      <c r="A189" s="212" t="s">
        <v>444</v>
      </c>
      <c r="B189" s="213"/>
      <c r="C189" s="213"/>
      <c r="D189" s="213"/>
      <c r="E189" s="213"/>
      <c r="F189" s="213"/>
      <c r="G189" s="168"/>
      <c r="H189" s="176" t="str">
        <f>IF(AND(薬物療法!C$36&lt;&gt;"",薬物療法!C$37=""),"★日本語名称を入力してください",IF(薬物療法!C$37="","",薬物療法!C$37))</f>
        <v/>
      </c>
      <c r="I189" s="177"/>
      <c r="J189" s="177"/>
      <c r="K189" s="177"/>
      <c r="L189" s="178"/>
      <c r="M189" s="176" t="str">
        <f>IF(AND(薬物療法!D$36&lt;&gt;"",薬物療法!D$37=""),"★日本語名称を入力してください",IF(薬物療法!D$37="","",薬物療法!D$37))</f>
        <v/>
      </c>
      <c r="N189" s="177"/>
      <c r="O189" s="177"/>
      <c r="P189" s="177"/>
      <c r="Q189" s="178"/>
      <c r="R189" s="176" t="str">
        <f>IF(AND(薬物療法!E$36&lt;&gt;"",薬物療法!E$37=""),"★日本語名称を入力してください",IF(薬物療法!E$37="","",薬物療法!E$37))</f>
        <v/>
      </c>
      <c r="S189" s="177"/>
      <c r="T189" s="177"/>
      <c r="U189" s="177"/>
      <c r="V189" s="178"/>
      <c r="W189" s="176" t="str">
        <f>IF(AND(薬物療法!F$36&lt;&gt;"",薬物療法!F$37=""),"★日本語名称を入力してください",IF(薬物療法!F$37="","",薬物療法!F$37))</f>
        <v/>
      </c>
      <c r="X189" s="177"/>
      <c r="Y189" s="177"/>
      <c r="Z189" s="177"/>
      <c r="AA189" s="189"/>
      <c r="AB189" s="11"/>
      <c r="AC189" s="11"/>
      <c r="AD189" s="11"/>
      <c r="AE189" s="11"/>
    </row>
    <row r="190" spans="1:31" s="14" customFormat="1" ht="19.5" thickBot="1" x14ac:dyDescent="0.45">
      <c r="A190" s="214" t="s">
        <v>445</v>
      </c>
      <c r="B190" s="215"/>
      <c r="C190" s="215"/>
      <c r="D190" s="215"/>
      <c r="E190" s="215"/>
      <c r="F190" s="215"/>
      <c r="G190" s="216"/>
      <c r="H190" s="179" t="str">
        <f>IF(AND(薬物療法!C$36&lt;&gt;"",薬物療法!C$38=""),"★最悪Gradeを選択してください",IF(薬物療法!C$38="","",薬物療法!C$38))</f>
        <v/>
      </c>
      <c r="I190" s="180"/>
      <c r="J190" s="180"/>
      <c r="K190" s="180"/>
      <c r="L190" s="181"/>
      <c r="M190" s="179" t="str">
        <f>IF(AND(薬物療法!D$36&lt;&gt;"",薬物療法!D$38=""),"★最悪Gradeを選択してください",IF(薬物療法!D$38="","",薬物療法!D$38))</f>
        <v/>
      </c>
      <c r="N190" s="180"/>
      <c r="O190" s="180"/>
      <c r="P190" s="180"/>
      <c r="Q190" s="181"/>
      <c r="R190" s="179" t="str">
        <f>IF(AND(薬物療法!E$36&lt;&gt;"",薬物療法!E$38=""),"★最悪Gradeを選択してください",IF(薬物療法!E$38="","",薬物療法!E$38))</f>
        <v/>
      </c>
      <c r="S190" s="180"/>
      <c r="T190" s="180"/>
      <c r="U190" s="180"/>
      <c r="V190" s="181"/>
      <c r="W190" s="179" t="str">
        <f>IF(AND(薬物療法!F$36&lt;&gt;"",薬物療法!F$38=""),"★最悪Gradeを選択してください",IF(薬物療法!F$38="","",薬物療法!F$38))</f>
        <v/>
      </c>
      <c r="X190" s="180"/>
      <c r="Y190" s="180"/>
      <c r="Z190" s="180"/>
      <c r="AA190" s="199"/>
      <c r="AB190" s="11"/>
      <c r="AC190" s="11"/>
      <c r="AD190" s="11"/>
      <c r="AE190" s="11"/>
    </row>
    <row r="191" spans="1:31" ht="18.75" customHeight="1" x14ac:dyDescent="0.4">
      <c r="A191" s="335" t="s">
        <v>201</v>
      </c>
      <c r="B191" s="336"/>
      <c r="C191" s="336"/>
      <c r="D191" s="336"/>
      <c r="E191" s="336"/>
      <c r="F191" s="336"/>
      <c r="G191" s="337"/>
      <c r="H191" s="208" t="s">
        <v>397</v>
      </c>
      <c r="I191" s="208"/>
      <c r="J191" s="208"/>
      <c r="K191" s="208"/>
      <c r="L191" s="208"/>
      <c r="M191" s="209" t="s">
        <v>398</v>
      </c>
      <c r="N191" s="210"/>
      <c r="O191" s="210"/>
      <c r="P191" s="210"/>
      <c r="Q191" s="211"/>
      <c r="R191" s="208" t="s">
        <v>403</v>
      </c>
      <c r="S191" s="208"/>
      <c r="T191" s="208"/>
      <c r="U191" s="208"/>
      <c r="V191" s="208"/>
      <c r="W191" s="266" t="s">
        <v>399</v>
      </c>
      <c r="X191" s="267"/>
      <c r="Y191" s="267"/>
      <c r="Z191" s="267"/>
      <c r="AA191" s="268"/>
    </row>
    <row r="192" spans="1:31" x14ac:dyDescent="0.4">
      <c r="A192" s="306"/>
      <c r="B192" s="307"/>
      <c r="C192" s="307"/>
      <c r="D192" s="307"/>
      <c r="E192" s="307"/>
      <c r="F192" s="307"/>
      <c r="G192" s="171"/>
      <c r="H192" s="175" t="str">
        <f>IF(薬物療法!G7="","",薬物療法!G7)</f>
        <v/>
      </c>
      <c r="I192" s="175"/>
      <c r="J192" s="175"/>
      <c r="K192" s="175"/>
      <c r="L192" s="175"/>
      <c r="M192" s="176" t="str">
        <f>IF(薬物療法!H7="","",薬物療法!H7)</f>
        <v/>
      </c>
      <c r="N192" s="177"/>
      <c r="O192" s="177"/>
      <c r="P192" s="177"/>
      <c r="Q192" s="178"/>
      <c r="R192" s="176" t="str">
        <f>IF(薬物療法!I7="","",薬物療法!I7)</f>
        <v/>
      </c>
      <c r="S192" s="177"/>
      <c r="T192" s="177"/>
      <c r="U192" s="177"/>
      <c r="V192" s="178"/>
      <c r="W192" s="176" t="str">
        <f>IF(薬物療法!J7="","",薬物療法!J7)</f>
        <v/>
      </c>
      <c r="X192" s="177"/>
      <c r="Y192" s="177"/>
      <c r="Z192" s="177"/>
      <c r="AA192" s="189"/>
    </row>
    <row r="193" spans="1:27" ht="18.75" customHeight="1" x14ac:dyDescent="0.4">
      <c r="A193" s="212" t="s">
        <v>379</v>
      </c>
      <c r="B193" s="213"/>
      <c r="C193" s="213"/>
      <c r="D193" s="213"/>
      <c r="E193" s="213"/>
      <c r="F193" s="213"/>
      <c r="G193" s="168"/>
      <c r="H193" s="175" t="str">
        <f>IF(AND(OR(薬物療法!G$7="企業治験",薬物療法!G$7="医師主導治験"),薬物療法!G8=""),"★承認薬併用治験への該当を選択してください",IF(薬物療法!G8="","",薬物療法!G8))</f>
        <v/>
      </c>
      <c r="I193" s="175"/>
      <c r="J193" s="175"/>
      <c r="K193" s="175"/>
      <c r="L193" s="175"/>
      <c r="M193" s="176" t="str">
        <f>IF(AND(OR(薬物療法!H$7="企業治験",薬物療法!H$7="医師主導治験"),薬物療法!H8=""),"★承認薬併用治験への該当を選択してください",IF(薬物療法!H8="","",薬物療法!H8))</f>
        <v/>
      </c>
      <c r="N193" s="177"/>
      <c r="O193" s="177"/>
      <c r="P193" s="177"/>
      <c r="Q193" s="178"/>
      <c r="R193" s="175" t="str">
        <f>IF(AND(OR(薬物療法!I$7="企業治験",薬物療法!I$7="医師主導治験"),薬物療法!I8=""),"★承認薬併用治験への該当を選択してください",IF(薬物療法!I8="","",薬物療法!I8))</f>
        <v/>
      </c>
      <c r="S193" s="175"/>
      <c r="T193" s="175"/>
      <c r="U193" s="175"/>
      <c r="V193" s="175"/>
      <c r="W193" s="175" t="str">
        <f>IF(AND(OR(薬物療法!J$7="企業治験",薬物療法!J$7="医師主導治験"),薬物療法!J8=""),"★承認薬併用治験への該当を選択してください",IF(薬物療法!J8="","",薬物療法!J8))</f>
        <v/>
      </c>
      <c r="X193" s="175"/>
      <c r="Y193" s="175"/>
      <c r="Z193" s="175"/>
      <c r="AA193" s="194"/>
    </row>
    <row r="194" spans="1:27" ht="18.75" customHeight="1" x14ac:dyDescent="0.4">
      <c r="A194" s="212" t="s">
        <v>152</v>
      </c>
      <c r="B194" s="213"/>
      <c r="C194" s="213"/>
      <c r="D194" s="213"/>
      <c r="E194" s="213"/>
      <c r="F194" s="213"/>
      <c r="G194" s="168"/>
      <c r="H194" s="175" t="str">
        <f>IF(AND(薬物療法!G$7&lt;&gt;"",薬物療法!G9=""),"★実施目的を選択してください",IF(薬物療法!G9="","",薬物療法!G9))</f>
        <v/>
      </c>
      <c r="I194" s="175"/>
      <c r="J194" s="175"/>
      <c r="K194" s="175"/>
      <c r="L194" s="175"/>
      <c r="M194" s="176" t="str">
        <f>IF(AND(薬物療法!H$7&lt;&gt;"",薬物療法!H9=""),"★実施目的を選択してください",IF(薬物療法!H9="","",薬物療法!H9))</f>
        <v/>
      </c>
      <c r="N194" s="177"/>
      <c r="O194" s="177"/>
      <c r="P194" s="177"/>
      <c r="Q194" s="178"/>
      <c r="R194" s="175" t="str">
        <f>IF(AND(薬物療法!I$7&lt;&gt;"",薬物療法!I9=""),"★実施目的を選択してください",IF(薬物療法!I9="","",薬物療法!I9))</f>
        <v/>
      </c>
      <c r="S194" s="175"/>
      <c r="T194" s="175"/>
      <c r="U194" s="175"/>
      <c r="V194" s="175"/>
      <c r="W194" s="175" t="str">
        <f>IF(AND(薬物療法!J$7&lt;&gt;"",薬物療法!J9=""),"★実施目的を選択してください",IF(薬物療法!J9="","",薬物療法!J9))</f>
        <v/>
      </c>
      <c r="X194" s="175"/>
      <c r="Y194" s="175"/>
      <c r="Z194" s="175"/>
      <c r="AA194" s="194"/>
    </row>
    <row r="195" spans="1:27" ht="18.75" customHeight="1" x14ac:dyDescent="0.4">
      <c r="A195" s="212" t="s">
        <v>0</v>
      </c>
      <c r="B195" s="213"/>
      <c r="C195" s="213"/>
      <c r="D195" s="213"/>
      <c r="E195" s="213"/>
      <c r="F195" s="213"/>
      <c r="G195" s="168"/>
      <c r="H195" s="176" t="str">
        <f>IF(AND(薬物療法!G$7&lt;&gt;"",薬物療法!G10=""),"★実施施設を選択してください",IF(薬物療法!G10="","",薬物療法!G10))</f>
        <v/>
      </c>
      <c r="I195" s="177"/>
      <c r="J195" s="177"/>
      <c r="K195" s="177"/>
      <c r="L195" s="178"/>
      <c r="M195" s="176" t="str">
        <f>IF(AND(薬物療法!H$7&lt;&gt;"",薬物療法!H10=""),"★実施施設を選択してください",IF(薬物療法!H10="","",薬物療法!H10))</f>
        <v/>
      </c>
      <c r="N195" s="177"/>
      <c r="O195" s="177"/>
      <c r="P195" s="177"/>
      <c r="Q195" s="178"/>
      <c r="R195" s="176" t="str">
        <f>IF(AND(薬物療法!I$7&lt;&gt;"",薬物療法!I10=""),"★実施施設を選択してください",IF(薬物療法!I10="","",薬物療法!I10))</f>
        <v/>
      </c>
      <c r="S195" s="177"/>
      <c r="T195" s="177"/>
      <c r="U195" s="177"/>
      <c r="V195" s="178"/>
      <c r="W195" s="176" t="str">
        <f>IF(AND(薬物療法!J$7&lt;&gt;"",薬物療法!J10=""),"★実施施設を選択してください",IF(薬物療法!J10="","",薬物療法!J10))</f>
        <v/>
      </c>
      <c r="X195" s="177"/>
      <c r="Y195" s="177"/>
      <c r="Z195" s="177"/>
      <c r="AA195" s="189"/>
    </row>
    <row r="196" spans="1:27" ht="18.75" customHeight="1" x14ac:dyDescent="0.4">
      <c r="A196" s="212" t="s">
        <v>2</v>
      </c>
      <c r="B196" s="213"/>
      <c r="C196" s="213"/>
      <c r="D196" s="213"/>
      <c r="E196" s="213"/>
      <c r="F196" s="213"/>
      <c r="G196" s="168"/>
      <c r="H196" s="176" t="str">
        <f>IF(AND(薬物療法!G$7&lt;&gt;"",薬物療法!G$7&lt;&gt;"企業治験",薬物療法!G$7&lt;&gt;"医師主導治験",薬物療法!G11=""),"★レジメン名を入力してください",IF(薬物療法!G11="","",薬物療法!G11))</f>
        <v/>
      </c>
      <c r="I196" s="177"/>
      <c r="J196" s="177"/>
      <c r="K196" s="177"/>
      <c r="L196" s="178"/>
      <c r="M196" s="176" t="str">
        <f>IF(AND(薬物療法!H$7&lt;&gt;"",薬物療法!H$7&lt;&gt;"企業治験",薬物療法!H$7&lt;&gt;"医師主導治験",薬物療法!H11=""),"★レジメン名を入力してください",IF(薬物療法!H11="","",薬物療法!H11))</f>
        <v/>
      </c>
      <c r="N196" s="177"/>
      <c r="O196" s="177"/>
      <c r="P196" s="177"/>
      <c r="Q196" s="178"/>
      <c r="R196" s="176" t="str">
        <f>IF(AND(薬物療法!I$7&lt;&gt;"",薬物療法!I$7&lt;&gt;"企業治験",薬物療法!I$7&lt;&gt;"医師主導治験",薬物療法!I11=""),"★レジメン名を入力してください",IF(薬物療法!I11="","",薬物療法!I11))</f>
        <v/>
      </c>
      <c r="S196" s="177"/>
      <c r="T196" s="177"/>
      <c r="U196" s="177"/>
      <c r="V196" s="178"/>
      <c r="W196" s="176" t="str">
        <f>IF(AND(薬物療法!J$7&lt;&gt;"",薬物療法!J$7&lt;&gt;"企業治験",薬物療法!J$7&lt;&gt;"医師主導治験",薬物療法!J11=""),"★レジメン名を入力してください",IF(薬物療法!J11="","",薬物療法!J11))</f>
        <v/>
      </c>
      <c r="X196" s="177"/>
      <c r="Y196" s="177"/>
      <c r="Z196" s="177"/>
      <c r="AA196" s="189"/>
    </row>
    <row r="197" spans="1:27" ht="18.75" customHeight="1" x14ac:dyDescent="0.4">
      <c r="A197" s="212" t="s">
        <v>328</v>
      </c>
      <c r="B197" s="213"/>
      <c r="C197" s="213"/>
      <c r="D197" s="213"/>
      <c r="E197" s="213"/>
      <c r="F197" s="213"/>
      <c r="G197" s="168"/>
      <c r="H197" s="176" t="str">
        <f>IF(AND(薬物療法!G$7&lt;&gt;"",薬物療法!G8&lt;&gt;"該当しない（治験薬のみ）",薬物療法!G12=""),"★薬剤名を入力してください",IF(薬物療法!G12="","",薬物療法!G12))</f>
        <v/>
      </c>
      <c r="I197" s="177"/>
      <c r="J197" s="177"/>
      <c r="K197" s="177"/>
      <c r="L197" s="178"/>
      <c r="M197" s="176" t="str">
        <f>IF(AND(薬物療法!H$7&lt;&gt;"",薬物療法!H8&lt;&gt;"該当しない（治験薬のみ）",薬物療法!H12=""),"★薬剤名を入力してください",IF(薬物療法!H12="","",薬物療法!H12))</f>
        <v/>
      </c>
      <c r="N197" s="177"/>
      <c r="O197" s="177"/>
      <c r="P197" s="177"/>
      <c r="Q197" s="178"/>
      <c r="R197" s="176" t="str">
        <f>IF(AND(薬物療法!I$7&lt;&gt;"",薬物療法!I8&lt;&gt;"該当しない（治験薬のみ）",薬物療法!I12=""),"★薬剤名を入力してください",IF(薬物療法!I12="","",薬物療法!I12))</f>
        <v/>
      </c>
      <c r="S197" s="177"/>
      <c r="T197" s="177"/>
      <c r="U197" s="177"/>
      <c r="V197" s="178"/>
      <c r="W197" s="176" t="str">
        <f>IF(AND(薬物療法!J$7&lt;&gt;"",薬物療法!J8&lt;&gt;"該当しない（治験薬のみ）",薬物療法!J12=""),"★薬剤名を入力してください",IF(薬物療法!J12="","",薬物療法!J12))</f>
        <v/>
      </c>
      <c r="X197" s="177"/>
      <c r="Y197" s="177"/>
      <c r="Z197" s="177"/>
      <c r="AA197" s="189"/>
    </row>
    <row r="198" spans="1:27" ht="18.75" customHeight="1" x14ac:dyDescent="0.4">
      <c r="A198" s="212" t="s">
        <v>380</v>
      </c>
      <c r="B198" s="213"/>
      <c r="C198" s="213"/>
      <c r="D198" s="213"/>
      <c r="E198" s="213"/>
      <c r="F198" s="213"/>
      <c r="G198" s="168"/>
      <c r="H198" s="175" t="str">
        <f>IF(薬物療法!G13="","",薬物療法!G13)</f>
        <v/>
      </c>
      <c r="I198" s="175"/>
      <c r="J198" s="175"/>
      <c r="K198" s="175"/>
      <c r="L198" s="175"/>
      <c r="M198" s="176" t="str">
        <f>IF(薬物療法!H13="","",薬物療法!H13)</f>
        <v/>
      </c>
      <c r="N198" s="177"/>
      <c r="O198" s="177"/>
      <c r="P198" s="177"/>
      <c r="Q198" s="178"/>
      <c r="R198" s="175" t="str">
        <f>IF(薬物療法!I13="","",薬物療法!I13)</f>
        <v/>
      </c>
      <c r="S198" s="175"/>
      <c r="T198" s="175"/>
      <c r="U198" s="175"/>
      <c r="V198" s="175"/>
      <c r="W198" s="175" t="str">
        <f>IF(薬物療法!J13="","",薬物療法!J13)</f>
        <v/>
      </c>
      <c r="X198" s="175"/>
      <c r="Y198" s="175"/>
      <c r="Z198" s="175"/>
      <c r="AA198" s="194"/>
    </row>
    <row r="199" spans="1:27" ht="18.75" customHeight="1" x14ac:dyDescent="0.4">
      <c r="A199" s="212" t="s">
        <v>381</v>
      </c>
      <c r="B199" s="213"/>
      <c r="C199" s="213"/>
      <c r="D199" s="213"/>
      <c r="E199" s="213"/>
      <c r="F199" s="213"/>
      <c r="G199" s="168"/>
      <c r="H199" s="175" t="str">
        <f>IF(薬物療法!G14="","",薬物療法!G14)</f>
        <v/>
      </c>
      <c r="I199" s="175"/>
      <c r="J199" s="175"/>
      <c r="K199" s="175"/>
      <c r="L199" s="175"/>
      <c r="M199" s="176" t="str">
        <f>IF(薬物療法!H14="","",薬物療法!H14)</f>
        <v/>
      </c>
      <c r="N199" s="177"/>
      <c r="O199" s="177"/>
      <c r="P199" s="177"/>
      <c r="Q199" s="178"/>
      <c r="R199" s="175" t="str">
        <f>IF(薬物療法!I14="","",薬物療法!I14)</f>
        <v/>
      </c>
      <c r="S199" s="175"/>
      <c r="T199" s="175"/>
      <c r="U199" s="175"/>
      <c r="V199" s="175"/>
      <c r="W199" s="175" t="str">
        <f>IF(薬物療法!J14="","",薬物療法!J14)</f>
        <v/>
      </c>
      <c r="X199" s="175"/>
      <c r="Y199" s="175"/>
      <c r="Z199" s="175"/>
      <c r="AA199" s="194"/>
    </row>
    <row r="200" spans="1:27" ht="18.75" customHeight="1" x14ac:dyDescent="0.4">
      <c r="A200" s="212" t="s">
        <v>382</v>
      </c>
      <c r="B200" s="213"/>
      <c r="C200" s="213"/>
      <c r="D200" s="213"/>
      <c r="E200" s="213"/>
      <c r="F200" s="213"/>
      <c r="G200" s="168"/>
      <c r="H200" s="175" t="str">
        <f>IF(薬物療法!G15="","",薬物療法!G15)</f>
        <v/>
      </c>
      <c r="I200" s="175"/>
      <c r="J200" s="175"/>
      <c r="K200" s="175"/>
      <c r="L200" s="175"/>
      <c r="M200" s="176" t="str">
        <f>IF(薬物療法!H15="","",薬物療法!H15)</f>
        <v/>
      </c>
      <c r="N200" s="177"/>
      <c r="O200" s="177"/>
      <c r="P200" s="177"/>
      <c r="Q200" s="178"/>
      <c r="R200" s="175" t="str">
        <f>IF(薬物療法!I15="","",薬物療法!I15)</f>
        <v/>
      </c>
      <c r="S200" s="175"/>
      <c r="T200" s="175"/>
      <c r="U200" s="175"/>
      <c r="V200" s="175"/>
      <c r="W200" s="175" t="str">
        <f>IF(薬物療法!J15="","",薬物療法!J15)</f>
        <v/>
      </c>
      <c r="X200" s="175"/>
      <c r="Y200" s="175"/>
      <c r="Z200" s="175"/>
      <c r="AA200" s="194"/>
    </row>
    <row r="201" spans="1:27" ht="18.75" customHeight="1" x14ac:dyDescent="0.4">
      <c r="A201" s="212" t="s">
        <v>383</v>
      </c>
      <c r="B201" s="213"/>
      <c r="C201" s="213"/>
      <c r="D201" s="213"/>
      <c r="E201" s="213"/>
      <c r="F201" s="213"/>
      <c r="G201" s="168"/>
      <c r="H201" s="175" t="str">
        <f>IF(薬物療法!G16="","",薬物療法!G16)</f>
        <v/>
      </c>
      <c r="I201" s="175"/>
      <c r="J201" s="175"/>
      <c r="K201" s="175"/>
      <c r="L201" s="175"/>
      <c r="M201" s="176" t="str">
        <f>IF(薬物療法!H16="","",薬物療法!H16)</f>
        <v/>
      </c>
      <c r="N201" s="177"/>
      <c r="O201" s="177"/>
      <c r="P201" s="177"/>
      <c r="Q201" s="178"/>
      <c r="R201" s="175" t="str">
        <f>IF(薬物療法!I16="","",薬物療法!I16)</f>
        <v/>
      </c>
      <c r="S201" s="175"/>
      <c r="T201" s="175"/>
      <c r="U201" s="175"/>
      <c r="V201" s="175"/>
      <c r="W201" s="175" t="str">
        <f>IF(薬物療法!J16="","",薬物療法!J16)</f>
        <v/>
      </c>
      <c r="X201" s="175"/>
      <c r="Y201" s="175"/>
      <c r="Z201" s="175"/>
      <c r="AA201" s="194"/>
    </row>
    <row r="202" spans="1:27" ht="18.75" customHeight="1" x14ac:dyDescent="0.4">
      <c r="A202" s="212" t="s">
        <v>384</v>
      </c>
      <c r="B202" s="213"/>
      <c r="C202" s="213"/>
      <c r="D202" s="213"/>
      <c r="E202" s="213"/>
      <c r="F202" s="213"/>
      <c r="G202" s="168"/>
      <c r="H202" s="175" t="str">
        <f>IF(薬物療法!G17="","",薬物療法!G17)</f>
        <v/>
      </c>
      <c r="I202" s="175"/>
      <c r="J202" s="175"/>
      <c r="K202" s="175"/>
      <c r="L202" s="175"/>
      <c r="M202" s="176" t="str">
        <f>IF(薬物療法!H17="","",薬物療法!H17)</f>
        <v/>
      </c>
      <c r="N202" s="177"/>
      <c r="O202" s="177"/>
      <c r="P202" s="177"/>
      <c r="Q202" s="178"/>
      <c r="R202" s="175" t="str">
        <f>IF(薬物療法!I17="","",薬物療法!I17)</f>
        <v/>
      </c>
      <c r="S202" s="175"/>
      <c r="T202" s="175"/>
      <c r="U202" s="175"/>
      <c r="V202" s="175"/>
      <c r="W202" s="175" t="str">
        <f>IF(薬物療法!J17="","",薬物療法!J17)</f>
        <v/>
      </c>
      <c r="X202" s="175"/>
      <c r="Y202" s="175"/>
      <c r="Z202" s="175"/>
      <c r="AA202" s="194"/>
    </row>
    <row r="203" spans="1:27" ht="18.75" customHeight="1" x14ac:dyDescent="0.4">
      <c r="A203" s="212" t="s">
        <v>385</v>
      </c>
      <c r="B203" s="213"/>
      <c r="C203" s="213"/>
      <c r="D203" s="213"/>
      <c r="E203" s="213"/>
      <c r="F203" s="213"/>
      <c r="G203" s="168"/>
      <c r="H203" s="175" t="str">
        <f>IF(薬物療法!G18="","",薬物療法!G18)</f>
        <v/>
      </c>
      <c r="I203" s="175"/>
      <c r="J203" s="175"/>
      <c r="K203" s="175"/>
      <c r="L203" s="175"/>
      <c r="M203" s="176" t="str">
        <f>IF(薬物療法!H18="","",薬物療法!H18)</f>
        <v/>
      </c>
      <c r="N203" s="177"/>
      <c r="O203" s="177"/>
      <c r="P203" s="177"/>
      <c r="Q203" s="178"/>
      <c r="R203" s="175" t="str">
        <f>IF(薬物療法!I18="","",薬物療法!I18)</f>
        <v/>
      </c>
      <c r="S203" s="175"/>
      <c r="T203" s="175"/>
      <c r="U203" s="175"/>
      <c r="V203" s="175"/>
      <c r="W203" s="175" t="str">
        <f>IF(薬物療法!J18="","",薬物療法!J18)</f>
        <v/>
      </c>
      <c r="X203" s="175"/>
      <c r="Y203" s="175"/>
      <c r="Z203" s="175"/>
      <c r="AA203" s="194"/>
    </row>
    <row r="204" spans="1:27" ht="18.75" customHeight="1" x14ac:dyDescent="0.4">
      <c r="A204" s="212" t="s">
        <v>386</v>
      </c>
      <c r="B204" s="213"/>
      <c r="C204" s="213"/>
      <c r="D204" s="213"/>
      <c r="E204" s="213"/>
      <c r="F204" s="213"/>
      <c r="G204" s="168"/>
      <c r="H204" s="175" t="str">
        <f>IF(薬物療法!G19="","",薬物療法!G19)</f>
        <v/>
      </c>
      <c r="I204" s="175"/>
      <c r="J204" s="175"/>
      <c r="K204" s="175"/>
      <c r="L204" s="175"/>
      <c r="M204" s="176" t="str">
        <f>IF(薬物療法!H19="","",薬物療法!H19)</f>
        <v/>
      </c>
      <c r="N204" s="177"/>
      <c r="O204" s="177"/>
      <c r="P204" s="177"/>
      <c r="Q204" s="178"/>
      <c r="R204" s="175" t="str">
        <f>IF(薬物療法!I19="","",薬物療法!I19)</f>
        <v/>
      </c>
      <c r="S204" s="175"/>
      <c r="T204" s="175"/>
      <c r="U204" s="175"/>
      <c r="V204" s="175"/>
      <c r="W204" s="175" t="str">
        <f>IF(薬物療法!J19="","",薬物療法!J19)</f>
        <v/>
      </c>
      <c r="X204" s="175"/>
      <c r="Y204" s="175"/>
      <c r="Z204" s="175"/>
      <c r="AA204" s="194"/>
    </row>
    <row r="205" spans="1:27" ht="18.75" customHeight="1" x14ac:dyDescent="0.4">
      <c r="A205" s="212" t="s">
        <v>387</v>
      </c>
      <c r="B205" s="213"/>
      <c r="C205" s="213"/>
      <c r="D205" s="213"/>
      <c r="E205" s="213"/>
      <c r="F205" s="213"/>
      <c r="G205" s="168"/>
      <c r="H205" s="175" t="str">
        <f>IF(薬物療法!G20="","",薬物療法!G20)</f>
        <v/>
      </c>
      <c r="I205" s="175"/>
      <c r="J205" s="175"/>
      <c r="K205" s="175"/>
      <c r="L205" s="175"/>
      <c r="M205" s="176" t="str">
        <f>IF(薬物療法!H20="","",薬物療法!H20)</f>
        <v/>
      </c>
      <c r="N205" s="177"/>
      <c r="O205" s="177"/>
      <c r="P205" s="177"/>
      <c r="Q205" s="178"/>
      <c r="R205" s="175" t="str">
        <f>IF(薬物療法!I20="","",薬物療法!I20)</f>
        <v/>
      </c>
      <c r="S205" s="175"/>
      <c r="T205" s="175"/>
      <c r="U205" s="175"/>
      <c r="V205" s="175"/>
      <c r="W205" s="175" t="str">
        <f>IF(薬物療法!J20="","",薬物療法!J20)</f>
        <v/>
      </c>
      <c r="X205" s="175"/>
      <c r="Y205" s="175"/>
      <c r="Z205" s="175"/>
      <c r="AA205" s="194"/>
    </row>
    <row r="206" spans="1:27" ht="18.75" customHeight="1" x14ac:dyDescent="0.4">
      <c r="A206" s="212" t="s">
        <v>388</v>
      </c>
      <c r="B206" s="213"/>
      <c r="C206" s="213"/>
      <c r="D206" s="213"/>
      <c r="E206" s="213"/>
      <c r="F206" s="213"/>
      <c r="G206" s="168"/>
      <c r="H206" s="175" t="str">
        <f>IF(薬物療法!G21="","",薬物療法!G21)</f>
        <v/>
      </c>
      <c r="I206" s="175"/>
      <c r="J206" s="175"/>
      <c r="K206" s="175"/>
      <c r="L206" s="175"/>
      <c r="M206" s="176" t="str">
        <f>IF(薬物療法!H21="","",薬物療法!H21)</f>
        <v/>
      </c>
      <c r="N206" s="177"/>
      <c r="O206" s="177"/>
      <c r="P206" s="177"/>
      <c r="Q206" s="178"/>
      <c r="R206" s="175" t="str">
        <f>IF(薬物療法!I21="","",薬物療法!I21)</f>
        <v/>
      </c>
      <c r="S206" s="175"/>
      <c r="T206" s="175"/>
      <c r="U206" s="175"/>
      <c r="V206" s="175"/>
      <c r="W206" s="175" t="str">
        <f>IF(薬物療法!J21="","",薬物療法!J21)</f>
        <v/>
      </c>
      <c r="X206" s="175"/>
      <c r="Y206" s="175"/>
      <c r="Z206" s="175"/>
      <c r="AA206" s="194"/>
    </row>
    <row r="207" spans="1:27" ht="18.75" customHeight="1" x14ac:dyDescent="0.4">
      <c r="A207" s="212" t="s">
        <v>268</v>
      </c>
      <c r="B207" s="213"/>
      <c r="C207" s="213"/>
      <c r="D207" s="213"/>
      <c r="E207" s="213"/>
      <c r="F207" s="213"/>
      <c r="G207" s="168"/>
      <c r="H207" s="220" t="str">
        <f>IF(AND(薬物療法!G$7&lt;&gt;"",薬物療法!G22=""),"★投与開始日を入力してください",IF(薬物療法!G22="","",薬物療法!G22))</f>
        <v/>
      </c>
      <c r="I207" s="220"/>
      <c r="J207" s="220"/>
      <c r="K207" s="220"/>
      <c r="L207" s="220"/>
      <c r="M207" s="221" t="str">
        <f>IF(AND(薬物療法!H$7&lt;&gt;"",薬物療法!H22=""),"★投与開始日を入力してください",IF(薬物療法!H22="","",薬物療法!H22))</f>
        <v/>
      </c>
      <c r="N207" s="222"/>
      <c r="O207" s="222"/>
      <c r="P207" s="222"/>
      <c r="Q207" s="223"/>
      <c r="R207" s="220" t="str">
        <f>IF(AND(薬物療法!I$7&lt;&gt;"",薬物療法!I22=""),"★投与開始日を入力してください",IF(薬物療法!I22="","",薬物療法!I22))</f>
        <v/>
      </c>
      <c r="S207" s="220"/>
      <c r="T207" s="220"/>
      <c r="U207" s="220"/>
      <c r="V207" s="220"/>
      <c r="W207" s="220" t="str">
        <f>IF(AND(薬物療法!J$7&lt;&gt;"",薬物療法!J22=""),"★投与開始日を入力してください",IF(薬物療法!J22="","",薬物療法!J22))</f>
        <v/>
      </c>
      <c r="X207" s="220"/>
      <c r="Y207" s="220"/>
      <c r="Z207" s="220"/>
      <c r="AA207" s="224"/>
    </row>
    <row r="208" spans="1:27" ht="18.75" customHeight="1" x14ac:dyDescent="0.4">
      <c r="A208" s="212" t="s">
        <v>269</v>
      </c>
      <c r="B208" s="213"/>
      <c r="C208" s="213"/>
      <c r="D208" s="213"/>
      <c r="E208" s="213"/>
      <c r="F208" s="213"/>
      <c r="G208" s="168"/>
      <c r="H208" s="220" t="str">
        <f>IF(AND(薬物療法!G$7&lt;&gt;"",薬物療法!G$7&lt;&gt;"企業治験",薬物療法!G$7&lt;&gt;"医師主導治験",薬物療法!G23=""),"★投与終了日を入力してください",IF(薬物療法!G23="","",薬物療法!G23))</f>
        <v/>
      </c>
      <c r="I208" s="220"/>
      <c r="J208" s="220"/>
      <c r="K208" s="220"/>
      <c r="L208" s="220"/>
      <c r="M208" s="221" t="str">
        <f>IF(AND(薬物療法!H$7&lt;&gt;"",薬物療法!H$7&lt;&gt;"企業治験",薬物療法!H$7&lt;&gt;"医師主導治験",薬物療法!H23=""),"★投与終了日を入力してください",IF(薬物療法!H23="","",薬物療法!H23))</f>
        <v/>
      </c>
      <c r="N208" s="222"/>
      <c r="O208" s="222"/>
      <c r="P208" s="222"/>
      <c r="Q208" s="223"/>
      <c r="R208" s="220" t="str">
        <f>IF(AND(薬物療法!I$7&lt;&gt;"",薬物療法!I$7&lt;&gt;"企業治験",薬物療法!I$7&lt;&gt;"医師主導治験",薬物療法!I23=""),"★投与終了日を入力してください",IF(薬物療法!I23="","",薬物療法!I23))</f>
        <v/>
      </c>
      <c r="S208" s="220"/>
      <c r="T208" s="220"/>
      <c r="U208" s="220"/>
      <c r="V208" s="220"/>
      <c r="W208" s="220" t="str">
        <f>IF(AND(薬物療法!J$7&lt;&gt;"",薬物療法!J$7&lt;&gt;"企業治験",薬物療法!J$7&lt;&gt;"医師主導治験",薬物療法!J23=""),"★投与終了日を入力してください",IF(薬物療法!J23="","",薬物療法!J23))</f>
        <v/>
      </c>
      <c r="X208" s="220"/>
      <c r="Y208" s="220"/>
      <c r="Z208" s="220"/>
      <c r="AA208" s="224"/>
    </row>
    <row r="209" spans="1:31" ht="18.75" customHeight="1" x14ac:dyDescent="0.4">
      <c r="A209" s="212" t="s">
        <v>3</v>
      </c>
      <c r="B209" s="213"/>
      <c r="C209" s="213"/>
      <c r="D209" s="213"/>
      <c r="E209" s="213"/>
      <c r="F209" s="213"/>
      <c r="G209" s="168"/>
      <c r="H209" s="175" t="str">
        <f>IF(AND(薬物療法!G22&lt;&gt;"",薬物療法!G23&lt;&gt;"継続中",薬物療法!G23&lt;&gt;"",薬物療法!G24=""),"★終了理由を選択してください",IF(薬物療法!G24="","",薬物療法!G24))</f>
        <v/>
      </c>
      <c r="I209" s="175"/>
      <c r="J209" s="175"/>
      <c r="K209" s="175"/>
      <c r="L209" s="175"/>
      <c r="M209" s="176" t="str">
        <f>IF(AND(薬物療法!H22&lt;&gt;"",薬物療法!H$8&lt;&gt;"該当する（承認薬との併用）",薬物療法!H23&lt;&gt;"継続中",薬物療法!H23&lt;&gt;"",薬物療法!H24=""),"★終了理由を選択してください",IF(薬物療法!H24="","",薬物療法!H24))</f>
        <v/>
      </c>
      <c r="N209" s="177"/>
      <c r="O209" s="177"/>
      <c r="P209" s="177"/>
      <c r="Q209" s="178"/>
      <c r="R209" s="175" t="str">
        <f>IF(AND(薬物療法!I22&lt;&gt;"",薬物療法!I23&lt;&gt;"継続中",薬物療法!I23&lt;&gt;"",薬物療法!I24=""),"★終了理由を選択してください",IF(薬物療法!I24="","",薬物療法!I24))</f>
        <v/>
      </c>
      <c r="S209" s="175"/>
      <c r="T209" s="175"/>
      <c r="U209" s="175"/>
      <c r="V209" s="175"/>
      <c r="W209" s="175" t="str">
        <f>IF(AND(薬物療法!J22&lt;&gt;"",薬物療法!J23&lt;&gt;"継続中",薬物療法!J23&lt;&gt;"",薬物療法!J24=""),"★終了理由を選択してください",IF(薬物療法!J24="","",薬物療法!J24))</f>
        <v/>
      </c>
      <c r="X209" s="175"/>
      <c r="Y209" s="175"/>
      <c r="Z209" s="175"/>
      <c r="AA209" s="194"/>
    </row>
    <row r="210" spans="1:31" s="14" customFormat="1" ht="38.25" customHeight="1" x14ac:dyDescent="0.4">
      <c r="A210" s="212" t="s">
        <v>693</v>
      </c>
      <c r="B210" s="213"/>
      <c r="C210" s="213"/>
      <c r="D210" s="213"/>
      <c r="E210" s="213"/>
      <c r="F210" s="213"/>
      <c r="G210" s="168"/>
      <c r="H210" s="175" t="str">
        <f>IF(AND(薬物療法!G$24="副作用等で中止",薬物療法!G25=""),"★入力がありません！",IF(薬物療法!G25="","",薬物療法!G25))</f>
        <v/>
      </c>
      <c r="I210" s="175"/>
      <c r="J210" s="175"/>
      <c r="K210" s="175"/>
      <c r="L210" s="175"/>
      <c r="M210" s="176" t="str">
        <f>IF(AND(薬物療法!H$24="副作用等で中止",薬物療法!H25=""),"★入力がありません！",IF(薬物療法!H25="","",薬物療法!H25))</f>
        <v/>
      </c>
      <c r="N210" s="177"/>
      <c r="O210" s="177"/>
      <c r="P210" s="177"/>
      <c r="Q210" s="178"/>
      <c r="R210" s="176" t="str">
        <f>IF(AND(薬物療法!I$24="副作用等で中止",薬物療法!I25=""),"★入力がありません！",IF(薬物療法!I25="","",薬物療法!I25))</f>
        <v/>
      </c>
      <c r="S210" s="177"/>
      <c r="T210" s="177"/>
      <c r="U210" s="177"/>
      <c r="V210" s="178"/>
      <c r="W210" s="176" t="str">
        <f>IF(AND(薬物療法!J$24="副作用等で中止",薬物療法!J25=""),"★入力がありません！",IF(薬物療法!J25="","",薬物療法!J25))</f>
        <v/>
      </c>
      <c r="X210" s="177"/>
      <c r="Y210" s="177"/>
      <c r="Z210" s="177"/>
      <c r="AA210" s="189"/>
      <c r="AB210" s="11"/>
      <c r="AC210" s="11"/>
      <c r="AD210" s="11"/>
      <c r="AE210" s="11"/>
    </row>
    <row r="211" spans="1:31" s="14" customFormat="1" ht="18.75" customHeight="1" x14ac:dyDescent="0.4">
      <c r="A211" s="212" t="s">
        <v>694</v>
      </c>
      <c r="B211" s="213"/>
      <c r="C211" s="213"/>
      <c r="D211" s="213"/>
      <c r="E211" s="213"/>
      <c r="F211" s="213"/>
      <c r="G211" s="168"/>
      <c r="H211" s="175" t="str">
        <f>IF(AND(薬物療法!G$24="副作用等で中止",薬物療法!G26=""),"★入力がありません！",IF(薬物療法!G26="","",薬物療法!G26))</f>
        <v/>
      </c>
      <c r="I211" s="175"/>
      <c r="J211" s="175"/>
      <c r="K211" s="175"/>
      <c r="L211" s="175"/>
      <c r="M211" s="176" t="str">
        <f>IF(AND(薬物療法!H$24="副作用等で中止",薬物療法!H26=""),"★入力がありません！",IF(薬物療法!H26="","",薬物療法!H26))</f>
        <v/>
      </c>
      <c r="N211" s="177"/>
      <c r="O211" s="177"/>
      <c r="P211" s="177"/>
      <c r="Q211" s="178"/>
      <c r="R211" s="176" t="str">
        <f>IF(AND(薬物療法!I$24="副作用等で中止",薬物療法!I26=""),"★入力がありません！",IF(薬物療法!I26="","",薬物療法!I26))</f>
        <v/>
      </c>
      <c r="S211" s="177"/>
      <c r="T211" s="177"/>
      <c r="U211" s="177"/>
      <c r="V211" s="178"/>
      <c r="W211" s="176" t="str">
        <f>IF(AND(薬物療法!J$24="副作用等で中止",薬物療法!J26=""),"★入力がありません！",IF(薬物療法!J26="","",薬物療法!J26))</f>
        <v/>
      </c>
      <c r="X211" s="177"/>
      <c r="Y211" s="177"/>
      <c r="Z211" s="177"/>
      <c r="AA211" s="189"/>
      <c r="AB211" s="11"/>
      <c r="AC211" s="11"/>
      <c r="AD211" s="11"/>
      <c r="AE211" s="11"/>
    </row>
    <row r="212" spans="1:31" ht="18.75" customHeight="1" x14ac:dyDescent="0.4">
      <c r="A212" s="212" t="s">
        <v>163</v>
      </c>
      <c r="B212" s="213"/>
      <c r="C212" s="213"/>
      <c r="D212" s="213"/>
      <c r="E212" s="213"/>
      <c r="F212" s="213"/>
      <c r="G212" s="168"/>
      <c r="H212" s="175" t="str">
        <f>IF(AND(薬物療法!G$7&lt;&gt;"",薬物療法!G$7&lt;&gt;"企業治験",薬物療法!G$7&lt;&gt;"医師主導治験",薬物療法!G27=""),"★最良総合効果を選択してください",IF(薬物療法!G27="","",薬物療法!G27))</f>
        <v/>
      </c>
      <c r="I212" s="175"/>
      <c r="J212" s="175"/>
      <c r="K212" s="175"/>
      <c r="L212" s="175"/>
      <c r="M212" s="176" t="str">
        <f>IF(AND(薬物療法!H$7&lt;&gt;"",薬物療法!H$7&lt;&gt;"企業治験",薬物療法!H$7&lt;&gt;"医師主導治験",薬物療法!H27=""),"★最良総合効果を選択してください",IF(薬物療法!H27="","",薬物療法!H27))</f>
        <v/>
      </c>
      <c r="N212" s="177"/>
      <c r="O212" s="177"/>
      <c r="P212" s="177"/>
      <c r="Q212" s="178"/>
      <c r="R212" s="175" t="str">
        <f>IF(AND(薬物療法!I$7&lt;&gt;"",薬物療法!I$7&lt;&gt;"企業治験",薬物療法!I$7&lt;&gt;"医師主導治験",薬物療法!I27=""),"★最良総合効果を選択してください",IF(薬物療法!I27="","",薬物療法!I27))</f>
        <v/>
      </c>
      <c r="S212" s="175"/>
      <c r="T212" s="175"/>
      <c r="U212" s="175"/>
      <c r="V212" s="175"/>
      <c r="W212" s="175" t="str">
        <f>IF(AND(薬物療法!J$7&lt;&gt;"",薬物療法!J$7&lt;&gt;"企業治験",薬物療法!J$7&lt;&gt;"医師主導治験",薬物療法!J27=""),"★最良総合効果を選択してください",IF(薬物療法!J27="","",薬物療法!J27))</f>
        <v/>
      </c>
      <c r="X212" s="175"/>
      <c r="Y212" s="175"/>
      <c r="Z212" s="175"/>
      <c r="AA212" s="194"/>
    </row>
    <row r="213" spans="1:31" s="14" customFormat="1" ht="19.5" customHeight="1" thickBot="1" x14ac:dyDescent="0.45">
      <c r="A213" s="332" t="s">
        <v>655</v>
      </c>
      <c r="B213" s="333"/>
      <c r="C213" s="333"/>
      <c r="D213" s="333"/>
      <c r="E213" s="333"/>
      <c r="F213" s="333"/>
      <c r="G213" s="334"/>
      <c r="H213" s="190" t="str">
        <f>IF(AND(薬物療法!G$24="無効中止",薬物療法!G28=""),"★入力がありません！",IF(薬物療法!G28="","",薬物療法!G28))</f>
        <v/>
      </c>
      <c r="I213" s="191"/>
      <c r="J213" s="191"/>
      <c r="K213" s="191"/>
      <c r="L213" s="192"/>
      <c r="M213" s="190" t="str">
        <f>IF(AND(薬物療法!H$24="無効中止",薬物療法!H28=""),"★入力がありません！",IF(薬物療法!H28="","",薬物療法!H28))</f>
        <v/>
      </c>
      <c r="N213" s="191"/>
      <c r="O213" s="191"/>
      <c r="P213" s="191"/>
      <c r="Q213" s="192"/>
      <c r="R213" s="190" t="str">
        <f>IF(AND(薬物療法!I$24="無効中止",薬物療法!I28=""),"★入力がありません！",IF(薬物療法!I28="","",薬物療法!I28))</f>
        <v/>
      </c>
      <c r="S213" s="191"/>
      <c r="T213" s="191"/>
      <c r="U213" s="191"/>
      <c r="V213" s="192"/>
      <c r="W213" s="190" t="str">
        <f>IF(AND(薬物療法!J$24="無効中止",薬物療法!J28=""),"★入力がありません！",IF(薬物療法!J28="","",薬物療法!J28))</f>
        <v/>
      </c>
      <c r="X213" s="191"/>
      <c r="Y213" s="191"/>
      <c r="Z213" s="191"/>
      <c r="AA213" s="193"/>
      <c r="AB213" s="11"/>
      <c r="AC213" s="11"/>
      <c r="AD213" s="11"/>
      <c r="AE213" s="11"/>
    </row>
    <row r="214" spans="1:31" s="14" customFormat="1" ht="36.75" customHeight="1" thickTop="1" thickBot="1" x14ac:dyDescent="0.45">
      <c r="A214" s="329" t="s">
        <v>443</v>
      </c>
      <c r="B214" s="330"/>
      <c r="C214" s="330"/>
      <c r="D214" s="330"/>
      <c r="E214" s="330"/>
      <c r="F214" s="330"/>
      <c r="G214" s="331"/>
      <c r="H214" s="204" t="str">
        <f>IF(AND(薬物療法!G$7&lt;&gt;"",薬物療法!G$7&lt;&gt;"企業治験",薬物療法!G$7&lt;&gt;"医師主導治験",薬物療法!G29=""),"★有害事象を選択してください",IF(薬物療法!G29="","",薬物療法!G29))</f>
        <v/>
      </c>
      <c r="I214" s="205"/>
      <c r="J214" s="205"/>
      <c r="K214" s="205"/>
      <c r="L214" s="206"/>
      <c r="M214" s="204" t="str">
        <f>IF(AND(薬物療法!H$7&lt;&gt;"",薬物療法!H$7&lt;&gt;"企業治験",薬物療法!H$7&lt;&gt;"医師主導治験",薬物療法!H29=""),"★有害事象を選択してください",IF(薬物療法!H29="","",薬物療法!H29))</f>
        <v/>
      </c>
      <c r="N214" s="205"/>
      <c r="O214" s="205"/>
      <c r="P214" s="205"/>
      <c r="Q214" s="206"/>
      <c r="R214" s="204" t="str">
        <f>IF(AND(薬物療法!I$7&lt;&gt;"",薬物療法!I$7&lt;&gt;"企業治験",薬物療法!I$7&lt;&gt;"医師主導治験",薬物療法!I29=""),"★有害事象を選択してください",IF(薬物療法!I29="","",薬物療法!I29))</f>
        <v/>
      </c>
      <c r="S214" s="205"/>
      <c r="T214" s="205"/>
      <c r="U214" s="205"/>
      <c r="V214" s="206"/>
      <c r="W214" s="204" t="str">
        <f>IF(AND(薬物療法!J$7&lt;&gt;"",薬物療法!J$7&lt;&gt;"企業治験",薬物療法!J$7&lt;&gt;"医師主導治験",薬物療法!J29=""),"★有害事象を選択してください",IF(薬物療法!J29="","",薬物療法!J29))</f>
        <v/>
      </c>
      <c r="X214" s="205"/>
      <c r="Y214" s="205"/>
      <c r="Z214" s="205"/>
      <c r="AA214" s="207"/>
      <c r="AB214" s="11"/>
      <c r="AC214" s="11"/>
      <c r="AD214" s="11"/>
      <c r="AE214" s="11"/>
    </row>
    <row r="215" spans="1:31" s="14" customFormat="1" x14ac:dyDescent="0.4">
      <c r="A215" s="217" t="s">
        <v>454</v>
      </c>
      <c r="B215" s="218"/>
      <c r="C215" s="218"/>
      <c r="D215" s="218"/>
      <c r="E215" s="218"/>
      <c r="F215" s="218"/>
      <c r="G215" s="219"/>
      <c r="H215" s="200" t="str">
        <f>IF(AND(薬物療法!G29="Grade3以上あり",薬物療法!G30=""),"★発現日を入力してください",IF(薬物療法!G30="","",薬物療法!G30))</f>
        <v/>
      </c>
      <c r="I215" s="201"/>
      <c r="J215" s="201"/>
      <c r="K215" s="201"/>
      <c r="L215" s="202"/>
      <c r="M215" s="200" t="str">
        <f>IF(AND(薬物療法!H29="Grade3以上あり",薬物療法!H30=""),"★発現日を入力してください",IF(薬物療法!H30="","",薬物療法!H30))</f>
        <v/>
      </c>
      <c r="N215" s="201"/>
      <c r="O215" s="201"/>
      <c r="P215" s="201"/>
      <c r="Q215" s="202"/>
      <c r="R215" s="200" t="str">
        <f>IF(AND(薬物療法!I29="Grade3以上あり",薬物療法!I30=""),"★発現日を入力してください",IF(薬物療法!I30="","",薬物療法!I30))</f>
        <v/>
      </c>
      <c r="S215" s="201"/>
      <c r="T215" s="201"/>
      <c r="U215" s="201"/>
      <c r="V215" s="202"/>
      <c r="W215" s="200" t="str">
        <f>IF(AND(薬物療法!J29="Grade3以上あり",薬物療法!J30=""),"★発現日を入力してください",IF(薬物療法!J30="","",薬物療法!J30))</f>
        <v/>
      </c>
      <c r="X215" s="201"/>
      <c r="Y215" s="201"/>
      <c r="Z215" s="201"/>
      <c r="AA215" s="203"/>
      <c r="AB215" s="11"/>
      <c r="AC215" s="11"/>
      <c r="AD215" s="11"/>
      <c r="AE215" s="11"/>
    </row>
    <row r="216" spans="1:31" s="14" customFormat="1" x14ac:dyDescent="0.4">
      <c r="A216" s="212" t="s">
        <v>444</v>
      </c>
      <c r="B216" s="213"/>
      <c r="C216" s="213"/>
      <c r="D216" s="213"/>
      <c r="E216" s="213"/>
      <c r="F216" s="213"/>
      <c r="G216" s="168"/>
      <c r="H216" s="176" t="str">
        <f>IF(AND(薬物療法!G29="Grade3以上あり",薬物療法!G31=""),"★日本語名称を入力してください",IF(薬物療法!G31="","",薬物療法!G31))</f>
        <v/>
      </c>
      <c r="I216" s="177"/>
      <c r="J216" s="177"/>
      <c r="K216" s="177"/>
      <c r="L216" s="178"/>
      <c r="M216" s="176" t="str">
        <f>IF(AND(薬物療法!H29="Grade3以上あり",薬物療法!H31=""),"★日本語名称を入力してください",IF(薬物療法!H31="","",薬物療法!H31))</f>
        <v/>
      </c>
      <c r="N216" s="177"/>
      <c r="O216" s="177"/>
      <c r="P216" s="177"/>
      <c r="Q216" s="178"/>
      <c r="R216" s="176" t="str">
        <f>IF(AND(薬物療法!I29="Grade3以上あり",薬物療法!I31=""),"★日本語名称を入力してください",IF(薬物療法!I31="","",薬物療法!I31))</f>
        <v/>
      </c>
      <c r="S216" s="177"/>
      <c r="T216" s="177"/>
      <c r="U216" s="177"/>
      <c r="V216" s="178"/>
      <c r="W216" s="176" t="str">
        <f>IF(AND(薬物療法!J29="Grade3以上あり",薬物療法!J31=""),"★日本語名称を入力してください",IF(薬物療法!J31="","",薬物療法!J31))</f>
        <v/>
      </c>
      <c r="X216" s="177"/>
      <c r="Y216" s="177"/>
      <c r="Z216" s="177"/>
      <c r="AA216" s="189"/>
      <c r="AB216" s="11"/>
      <c r="AC216" s="11"/>
      <c r="AD216" s="11"/>
      <c r="AE216" s="11"/>
    </row>
    <row r="217" spans="1:31" s="14" customFormat="1" ht="19.5" thickBot="1" x14ac:dyDescent="0.45">
      <c r="A217" s="214" t="s">
        <v>445</v>
      </c>
      <c r="B217" s="215"/>
      <c r="C217" s="215"/>
      <c r="D217" s="215"/>
      <c r="E217" s="215"/>
      <c r="F217" s="215"/>
      <c r="G217" s="216"/>
      <c r="H217" s="179" t="str">
        <f>IF(AND(薬物療法!G29="Grade3以上あり",薬物療法!G32=""),"★最悪Gradeを選択してください",IF(薬物療法!G32="","",薬物療法!G32))</f>
        <v/>
      </c>
      <c r="I217" s="180"/>
      <c r="J217" s="180"/>
      <c r="K217" s="180"/>
      <c r="L217" s="181"/>
      <c r="M217" s="179" t="str">
        <f>IF(AND(薬物療法!H29="Grade3以上あり",薬物療法!H32=""),"★最悪Gradeを選択してください",IF(薬物療法!H32="","",薬物療法!H32))</f>
        <v/>
      </c>
      <c r="N217" s="180"/>
      <c r="O217" s="180"/>
      <c r="P217" s="180"/>
      <c r="Q217" s="181"/>
      <c r="R217" s="179" t="str">
        <f>IF(AND(薬物療法!I29="Grade3以上あり",薬物療法!I32=""),"★最悪Gradeを選択してください",IF(薬物療法!I32="","",薬物療法!I32))</f>
        <v/>
      </c>
      <c r="S217" s="180"/>
      <c r="T217" s="180"/>
      <c r="U217" s="180"/>
      <c r="V217" s="181"/>
      <c r="W217" s="179" t="str">
        <f>IF(AND(薬物療法!J29="Grade3以上あり",薬物療法!J32=""),"★最悪Gradeを選択してください",IF(薬物療法!J32="","",薬物療法!J32))</f>
        <v/>
      </c>
      <c r="X217" s="180"/>
      <c r="Y217" s="180"/>
      <c r="Z217" s="180"/>
      <c r="AA217" s="199"/>
      <c r="AB217" s="11"/>
      <c r="AC217" s="11"/>
      <c r="AD217" s="11"/>
      <c r="AE217" s="11"/>
    </row>
    <row r="218" spans="1:31" s="14" customFormat="1" x14ac:dyDescent="0.4">
      <c r="A218" s="217" t="s">
        <v>455</v>
      </c>
      <c r="B218" s="218"/>
      <c r="C218" s="218"/>
      <c r="D218" s="218"/>
      <c r="E218" s="218"/>
      <c r="F218" s="218"/>
      <c r="G218" s="219"/>
      <c r="H218" s="200" t="str">
        <f>IF(薬物療法!G33="","",薬物療法!G33)</f>
        <v/>
      </c>
      <c r="I218" s="201"/>
      <c r="J218" s="201"/>
      <c r="K218" s="201"/>
      <c r="L218" s="202"/>
      <c r="M218" s="200" t="str">
        <f>IF(薬物療法!H33="","",薬物療法!H33)</f>
        <v/>
      </c>
      <c r="N218" s="201"/>
      <c r="O218" s="201"/>
      <c r="P218" s="201"/>
      <c r="Q218" s="202"/>
      <c r="R218" s="200" t="str">
        <f>IF(薬物療法!I33="","",薬物療法!I33)</f>
        <v/>
      </c>
      <c r="S218" s="201"/>
      <c r="T218" s="201"/>
      <c r="U218" s="201"/>
      <c r="V218" s="202"/>
      <c r="W218" s="200" t="str">
        <f>IF(薬物療法!J33="","",薬物療法!J33)</f>
        <v/>
      </c>
      <c r="X218" s="201"/>
      <c r="Y218" s="201"/>
      <c r="Z218" s="201"/>
      <c r="AA218" s="203"/>
      <c r="AB218" s="11"/>
      <c r="AC218" s="11"/>
      <c r="AD218" s="11"/>
      <c r="AE218" s="11"/>
    </row>
    <row r="219" spans="1:31" s="14" customFormat="1" x14ac:dyDescent="0.4">
      <c r="A219" s="212" t="s">
        <v>444</v>
      </c>
      <c r="B219" s="213"/>
      <c r="C219" s="213"/>
      <c r="D219" s="213"/>
      <c r="E219" s="213"/>
      <c r="F219" s="213"/>
      <c r="G219" s="168"/>
      <c r="H219" s="176" t="str">
        <f>IF(AND(薬物療法!G$33&lt;&gt;"",薬物療法!G$34=""),"★日本語名称を入力してください",IF(薬物療法!G$34="","",薬物療法!G$34))</f>
        <v/>
      </c>
      <c r="I219" s="177"/>
      <c r="J219" s="177"/>
      <c r="K219" s="177"/>
      <c r="L219" s="178"/>
      <c r="M219" s="176" t="str">
        <f>IF(AND(薬物療法!H$33&lt;&gt;"",薬物療法!H$34=""),"★日本語名称を入力してください",IF(薬物療法!H$34="","",薬物療法!H$34))</f>
        <v/>
      </c>
      <c r="N219" s="177"/>
      <c r="O219" s="177"/>
      <c r="P219" s="177"/>
      <c r="Q219" s="178"/>
      <c r="R219" s="176" t="str">
        <f>IF(AND(薬物療法!I$33&lt;&gt;"",薬物療法!I$34=""),"★日本語名称を入力してください",IF(薬物療法!I$34="","",薬物療法!I$34))</f>
        <v/>
      </c>
      <c r="S219" s="177"/>
      <c r="T219" s="177"/>
      <c r="U219" s="177"/>
      <c r="V219" s="178"/>
      <c r="W219" s="176" t="str">
        <f>IF(AND(薬物療法!J$33&lt;&gt;"",薬物療法!J$34=""),"★日本語名称を入力してください",IF(薬物療法!J$34="","",薬物療法!J$34))</f>
        <v/>
      </c>
      <c r="X219" s="177"/>
      <c r="Y219" s="177"/>
      <c r="Z219" s="177"/>
      <c r="AA219" s="189"/>
      <c r="AB219" s="11"/>
      <c r="AC219" s="11"/>
      <c r="AD219" s="11"/>
      <c r="AE219" s="11"/>
    </row>
    <row r="220" spans="1:31" s="14" customFormat="1" ht="19.5" thickBot="1" x14ac:dyDescent="0.45">
      <c r="A220" s="214" t="s">
        <v>445</v>
      </c>
      <c r="B220" s="215"/>
      <c r="C220" s="215"/>
      <c r="D220" s="215"/>
      <c r="E220" s="215"/>
      <c r="F220" s="215"/>
      <c r="G220" s="216"/>
      <c r="H220" s="179" t="str">
        <f>IF(AND(薬物療法!G$33&lt;&gt;"",薬物療法!G$35=""),"★最悪Gradeを選択してください",IF(薬物療法!G$35="","",薬物療法!G$35))</f>
        <v/>
      </c>
      <c r="I220" s="180"/>
      <c r="J220" s="180"/>
      <c r="K220" s="180"/>
      <c r="L220" s="181"/>
      <c r="M220" s="179" t="str">
        <f>IF(AND(薬物療法!H$33&lt;&gt;"",薬物療法!H$35=""),"★最悪Gradeを選択してください",IF(薬物療法!H$35="","",薬物療法!H$35))</f>
        <v/>
      </c>
      <c r="N220" s="180"/>
      <c r="O220" s="180"/>
      <c r="P220" s="180"/>
      <c r="Q220" s="181"/>
      <c r="R220" s="179" t="str">
        <f>IF(AND(薬物療法!I$33&lt;&gt;"",薬物療法!I$35=""),"★最悪Gradeを選択してください",IF(薬物療法!I$35="","",薬物療法!I$35))</f>
        <v/>
      </c>
      <c r="S220" s="180"/>
      <c r="T220" s="180"/>
      <c r="U220" s="180"/>
      <c r="V220" s="181"/>
      <c r="W220" s="179" t="str">
        <f>IF(AND(薬物療法!J$33&lt;&gt;"",薬物療法!J$35=""),"★最悪Gradeを選択してください",IF(薬物療法!J$35="","",薬物療法!J$35))</f>
        <v/>
      </c>
      <c r="X220" s="180"/>
      <c r="Y220" s="180"/>
      <c r="Z220" s="180"/>
      <c r="AA220" s="199"/>
      <c r="AB220" s="11"/>
      <c r="AC220" s="11"/>
      <c r="AD220" s="11"/>
      <c r="AE220" s="11"/>
    </row>
    <row r="221" spans="1:31" s="14" customFormat="1" x14ac:dyDescent="0.4">
      <c r="A221" s="217" t="s">
        <v>456</v>
      </c>
      <c r="B221" s="218"/>
      <c r="C221" s="218"/>
      <c r="D221" s="218"/>
      <c r="E221" s="218"/>
      <c r="F221" s="218"/>
      <c r="G221" s="219"/>
      <c r="H221" s="200" t="str">
        <f>IF(薬物療法!G36="","",薬物療法!G36)</f>
        <v/>
      </c>
      <c r="I221" s="201"/>
      <c r="J221" s="201"/>
      <c r="K221" s="201"/>
      <c r="L221" s="202"/>
      <c r="M221" s="200" t="str">
        <f>IF(薬物療法!H36="","",薬物療法!H36)</f>
        <v/>
      </c>
      <c r="N221" s="201"/>
      <c r="O221" s="201"/>
      <c r="P221" s="201"/>
      <c r="Q221" s="202"/>
      <c r="R221" s="200" t="str">
        <f>IF(薬物療法!I36="","",薬物療法!I36)</f>
        <v/>
      </c>
      <c r="S221" s="201"/>
      <c r="T221" s="201"/>
      <c r="U221" s="201"/>
      <c r="V221" s="202"/>
      <c r="W221" s="200" t="str">
        <f>IF(薬物療法!J36="","",薬物療法!J36)</f>
        <v/>
      </c>
      <c r="X221" s="201"/>
      <c r="Y221" s="201"/>
      <c r="Z221" s="201"/>
      <c r="AA221" s="203"/>
      <c r="AB221" s="11"/>
      <c r="AC221" s="11"/>
      <c r="AD221" s="11"/>
      <c r="AE221" s="11"/>
    </row>
    <row r="222" spans="1:31" s="14" customFormat="1" x14ac:dyDescent="0.4">
      <c r="A222" s="212" t="s">
        <v>444</v>
      </c>
      <c r="B222" s="213"/>
      <c r="C222" s="213"/>
      <c r="D222" s="213"/>
      <c r="E222" s="213"/>
      <c r="F222" s="213"/>
      <c r="G222" s="168"/>
      <c r="H222" s="176" t="str">
        <f>IF(AND(薬物療法!G$36&lt;&gt;"",薬物療法!G$37=""),"★日本語名称を入力してください",IF(薬物療法!G$37="","",薬物療法!G$37))</f>
        <v/>
      </c>
      <c r="I222" s="177"/>
      <c r="J222" s="177"/>
      <c r="K222" s="177"/>
      <c r="L222" s="178"/>
      <c r="M222" s="176" t="str">
        <f>IF(AND(薬物療法!H$36&lt;&gt;"",薬物療法!H$37=""),"★日本語名称を入力してください",IF(薬物療法!H$37="","",薬物療法!H$37))</f>
        <v/>
      </c>
      <c r="N222" s="177"/>
      <c r="O222" s="177"/>
      <c r="P222" s="177"/>
      <c r="Q222" s="178"/>
      <c r="R222" s="176" t="str">
        <f>IF(AND(薬物療法!I$36&lt;&gt;"",薬物療法!I$37=""),"★日本語名称を入力してください",IF(薬物療法!I$37="","",薬物療法!I$37))</f>
        <v/>
      </c>
      <c r="S222" s="177"/>
      <c r="T222" s="177"/>
      <c r="U222" s="177"/>
      <c r="V222" s="178"/>
      <c r="W222" s="176" t="str">
        <f>IF(AND(薬物療法!J$36&lt;&gt;"",薬物療法!J$37=""),"★日本語名称を入力してください",IF(薬物療法!J$37="","",薬物療法!J$37))</f>
        <v/>
      </c>
      <c r="X222" s="177"/>
      <c r="Y222" s="177"/>
      <c r="Z222" s="177"/>
      <c r="AA222" s="189"/>
      <c r="AB222" s="11"/>
      <c r="AC222" s="11"/>
      <c r="AD222" s="11"/>
      <c r="AE222" s="11"/>
    </row>
    <row r="223" spans="1:31" s="14" customFormat="1" ht="19.5" thickBot="1" x14ac:dyDescent="0.45">
      <c r="A223" s="214" t="s">
        <v>445</v>
      </c>
      <c r="B223" s="215"/>
      <c r="C223" s="215"/>
      <c r="D223" s="215"/>
      <c r="E223" s="215"/>
      <c r="F223" s="215"/>
      <c r="G223" s="216"/>
      <c r="H223" s="179" t="str">
        <f>IF(AND(薬物療法!G$36&lt;&gt;"",薬物療法!G$38=""),"★最悪Gradeを選択してください",IF(薬物療法!G$38="","",薬物療法!G$38))</f>
        <v/>
      </c>
      <c r="I223" s="180"/>
      <c r="J223" s="180"/>
      <c r="K223" s="180"/>
      <c r="L223" s="181"/>
      <c r="M223" s="179" t="str">
        <f>IF(AND(薬物療法!H$36&lt;&gt;"",薬物療法!H$38=""),"★最悪Gradeを選択してください",IF(薬物療法!H$38="","",薬物療法!H$38))</f>
        <v/>
      </c>
      <c r="N223" s="180"/>
      <c r="O223" s="180"/>
      <c r="P223" s="180"/>
      <c r="Q223" s="181"/>
      <c r="R223" s="179" t="str">
        <f>IF(AND(薬物療法!I$36&lt;&gt;"",薬物療法!I$38=""),"★最悪Gradeを選択してください",IF(薬物療法!I$38="","",薬物療法!I$38))</f>
        <v/>
      </c>
      <c r="S223" s="180"/>
      <c r="T223" s="180"/>
      <c r="U223" s="180"/>
      <c r="V223" s="181"/>
      <c r="W223" s="179" t="str">
        <f>IF(AND(薬物療法!J$36&lt;&gt;"",薬物療法!J$38=""),"★最悪Gradeを選択してください",IF(薬物療法!J$38="","",薬物療法!J$38))</f>
        <v/>
      </c>
      <c r="X223" s="180"/>
      <c r="Y223" s="180"/>
      <c r="Z223" s="180"/>
      <c r="AA223" s="199"/>
      <c r="AB223" s="11"/>
      <c r="AC223" s="11"/>
      <c r="AD223" s="11"/>
      <c r="AE223" s="11"/>
    </row>
    <row r="224" spans="1:31" ht="18.75" customHeight="1" x14ac:dyDescent="0.4">
      <c r="A224" s="335" t="s">
        <v>201</v>
      </c>
      <c r="B224" s="336"/>
      <c r="C224" s="336"/>
      <c r="D224" s="336"/>
      <c r="E224" s="336"/>
      <c r="F224" s="336"/>
      <c r="G224" s="337"/>
      <c r="H224" s="208" t="s">
        <v>400</v>
      </c>
      <c r="I224" s="208"/>
      <c r="J224" s="208"/>
      <c r="K224" s="208"/>
      <c r="L224" s="208"/>
      <c r="M224" s="209" t="s">
        <v>401</v>
      </c>
      <c r="N224" s="210"/>
      <c r="O224" s="210"/>
      <c r="P224" s="210"/>
      <c r="Q224" s="211"/>
      <c r="R224" s="208" t="s">
        <v>402</v>
      </c>
      <c r="S224" s="208"/>
      <c r="T224" s="208"/>
      <c r="U224" s="208"/>
      <c r="V224" s="208"/>
      <c r="W224" s="266" t="s">
        <v>404</v>
      </c>
      <c r="X224" s="267"/>
      <c r="Y224" s="267"/>
      <c r="Z224" s="267"/>
      <c r="AA224" s="268"/>
    </row>
    <row r="225" spans="1:27" x14ac:dyDescent="0.4">
      <c r="A225" s="306"/>
      <c r="B225" s="307"/>
      <c r="C225" s="307"/>
      <c r="D225" s="307"/>
      <c r="E225" s="307"/>
      <c r="F225" s="307"/>
      <c r="G225" s="171"/>
      <c r="H225" s="175" t="str">
        <f>IF(薬物療法!K7="","",薬物療法!K7)</f>
        <v/>
      </c>
      <c r="I225" s="175"/>
      <c r="J225" s="175"/>
      <c r="K225" s="175"/>
      <c r="L225" s="175"/>
      <c r="M225" s="176" t="str">
        <f>IF(薬物療法!L7="","",薬物療法!L7)</f>
        <v/>
      </c>
      <c r="N225" s="177"/>
      <c r="O225" s="177"/>
      <c r="P225" s="177"/>
      <c r="Q225" s="178"/>
      <c r="R225" s="175" t="str">
        <f>IF(薬物療法!M7="","",薬物療法!M7)</f>
        <v/>
      </c>
      <c r="S225" s="175"/>
      <c r="T225" s="175"/>
      <c r="U225" s="175"/>
      <c r="V225" s="175"/>
      <c r="W225" s="254" t="str">
        <f>IF(薬物療法!N7="","",薬物療法!N7)</f>
        <v/>
      </c>
      <c r="X225" s="237"/>
      <c r="Y225" s="237"/>
      <c r="Z225" s="237"/>
      <c r="AA225" s="238"/>
    </row>
    <row r="226" spans="1:27" ht="18.75" customHeight="1" x14ac:dyDescent="0.4">
      <c r="A226" s="212" t="s">
        <v>379</v>
      </c>
      <c r="B226" s="213"/>
      <c r="C226" s="213"/>
      <c r="D226" s="213"/>
      <c r="E226" s="213"/>
      <c r="F226" s="213"/>
      <c r="G226" s="168"/>
      <c r="H226" s="175" t="str">
        <f>IF(AND(OR(薬物療法!K$7="企業治験",薬物療法!K$7="医師主導治験"),薬物療法!K8=""),"★承認薬併用治験への該当を選択してください",IF(薬物療法!K8="","",薬物療法!K8))</f>
        <v/>
      </c>
      <c r="I226" s="175"/>
      <c r="J226" s="175"/>
      <c r="K226" s="175"/>
      <c r="L226" s="175"/>
      <c r="M226" s="176" t="str">
        <f>IF(AND(OR(薬物療法!L$7="企業治験",薬物療法!L$7="医師主導治験"),薬物療法!L8=""),"★承認薬併用治験への該当を選択してください",IF(薬物療法!L8="","",薬物療法!L8))</f>
        <v/>
      </c>
      <c r="N226" s="177"/>
      <c r="O226" s="177"/>
      <c r="P226" s="177"/>
      <c r="Q226" s="178"/>
      <c r="R226" s="175" t="str">
        <f>IF(AND(OR(薬物療法!M$7="企業治験",薬物療法!M$7="医師主導治験"),薬物療法!M8=""),"★承認薬併用治験への該当を選択してください",IF(薬物療法!M8="","",薬物療法!M8))</f>
        <v/>
      </c>
      <c r="S226" s="175"/>
      <c r="T226" s="175"/>
      <c r="U226" s="175"/>
      <c r="V226" s="175"/>
      <c r="W226" s="175" t="str">
        <f>IF(AND(OR(薬物療法!N$7="企業治験",薬物療法!N$7="医師主導治験"),薬物療法!N8=""),"★承認薬併用治験への該当を選択してください",IF(薬物療法!N8="","",薬物療法!N8))</f>
        <v/>
      </c>
      <c r="X226" s="175"/>
      <c r="Y226" s="175"/>
      <c r="Z226" s="175"/>
      <c r="AA226" s="194"/>
    </row>
    <row r="227" spans="1:27" ht="18.75" customHeight="1" x14ac:dyDescent="0.4">
      <c r="A227" s="212" t="s">
        <v>152</v>
      </c>
      <c r="B227" s="213"/>
      <c r="C227" s="213"/>
      <c r="D227" s="213"/>
      <c r="E227" s="213"/>
      <c r="F227" s="213"/>
      <c r="G227" s="168"/>
      <c r="H227" s="175" t="str">
        <f>IF(AND(薬物療法!K$7&lt;&gt;"",薬物療法!K9=""),"★実施目的を選択してください",IF(薬物療法!K9="","",薬物療法!K9))</f>
        <v/>
      </c>
      <c r="I227" s="175"/>
      <c r="J227" s="175"/>
      <c r="K227" s="175"/>
      <c r="L227" s="175"/>
      <c r="M227" s="176" t="str">
        <f>IF(AND(薬物療法!L$7&lt;&gt;"",薬物療法!L9=""),"★実施目的を選択してください",IF(薬物療法!L9="","",薬物療法!L9))</f>
        <v/>
      </c>
      <c r="N227" s="177"/>
      <c r="O227" s="177"/>
      <c r="P227" s="177"/>
      <c r="Q227" s="178"/>
      <c r="R227" s="175" t="str">
        <f>IF(AND(薬物療法!M$7&lt;&gt;"",薬物療法!M9=""),"★実施目的を選択してください",IF(薬物療法!M9="","",薬物療法!M9))</f>
        <v/>
      </c>
      <c r="S227" s="175"/>
      <c r="T227" s="175"/>
      <c r="U227" s="175"/>
      <c r="V227" s="175"/>
      <c r="W227" s="175" t="str">
        <f>IF(AND(薬物療法!N$7&lt;&gt;"",薬物療法!N9=""),"★実施目的を選択してください",IF(薬物療法!N9="","",薬物療法!N9))</f>
        <v/>
      </c>
      <c r="X227" s="175"/>
      <c r="Y227" s="175"/>
      <c r="Z227" s="175"/>
      <c r="AA227" s="194"/>
    </row>
    <row r="228" spans="1:27" ht="18.75" customHeight="1" x14ac:dyDescent="0.4">
      <c r="A228" s="212" t="s">
        <v>0</v>
      </c>
      <c r="B228" s="213"/>
      <c r="C228" s="213"/>
      <c r="D228" s="213"/>
      <c r="E228" s="213"/>
      <c r="F228" s="213"/>
      <c r="G228" s="168"/>
      <c r="H228" s="176" t="str">
        <f>IF(AND(薬物療法!K$7&lt;&gt;"",薬物療法!K10=""),"★実施施設を選択してください",IF(薬物療法!K10="","",薬物療法!K10))</f>
        <v/>
      </c>
      <c r="I228" s="177"/>
      <c r="J228" s="177"/>
      <c r="K228" s="177"/>
      <c r="L228" s="178"/>
      <c r="M228" s="176" t="str">
        <f>IF(AND(薬物療法!L$7&lt;&gt;"",薬物療法!L10=""),"★実施施設を選択してください",IF(薬物療法!L10="","",薬物療法!L10))</f>
        <v/>
      </c>
      <c r="N228" s="177"/>
      <c r="O228" s="177"/>
      <c r="P228" s="177"/>
      <c r="Q228" s="178"/>
      <c r="R228" s="176" t="str">
        <f>IF(AND(薬物療法!M$7&lt;&gt;"",薬物療法!M10=""),"★実施施設を選択してください",IF(薬物療法!M10="","",薬物療法!M10))</f>
        <v/>
      </c>
      <c r="S228" s="177"/>
      <c r="T228" s="177"/>
      <c r="U228" s="177"/>
      <c r="V228" s="178"/>
      <c r="W228" s="176" t="str">
        <f>IF(AND(薬物療法!N$7&lt;&gt;"",薬物療法!N10=""),"★実施施設を選択してください",IF(薬物療法!N10="","",薬物療法!N10))</f>
        <v/>
      </c>
      <c r="X228" s="177"/>
      <c r="Y228" s="177"/>
      <c r="Z228" s="177"/>
      <c r="AA228" s="189"/>
    </row>
    <row r="229" spans="1:27" ht="18.75" customHeight="1" x14ac:dyDescent="0.4">
      <c r="A229" s="212" t="s">
        <v>2</v>
      </c>
      <c r="B229" s="213"/>
      <c r="C229" s="213"/>
      <c r="D229" s="213"/>
      <c r="E229" s="213"/>
      <c r="F229" s="213"/>
      <c r="G229" s="168"/>
      <c r="H229" s="176" t="str">
        <f>IF(AND(薬物療法!K$7&lt;&gt;"",薬物療法!K$7&lt;&gt;"企業治験",薬物療法!K$7&lt;&gt;"医師主導治験",薬物療法!K11=""),"★レジメン名を入力してください",IF(薬物療法!K11="","",薬物療法!K11))</f>
        <v/>
      </c>
      <c r="I229" s="177"/>
      <c r="J229" s="177"/>
      <c r="K229" s="177"/>
      <c r="L229" s="178"/>
      <c r="M229" s="176" t="str">
        <f>IF(AND(薬物療法!L$7&lt;&gt;"",薬物療法!L$7&lt;&gt;"企業治験",薬物療法!L$7&lt;&gt;"医師主導治験",薬物療法!L11=""),"★レジメン名を入力してください",IF(薬物療法!L11="","",薬物療法!L11))</f>
        <v/>
      </c>
      <c r="N229" s="177"/>
      <c r="O229" s="177"/>
      <c r="P229" s="177"/>
      <c r="Q229" s="178"/>
      <c r="R229" s="176" t="str">
        <f>IF(AND(薬物療法!M$7&lt;&gt;"",薬物療法!M$7&lt;&gt;"企業治験",薬物療法!M$7&lt;&gt;"医師主導治験",薬物療法!M11=""),"★レジメン名を入力してください",IF(薬物療法!M11="","",薬物療法!M11))</f>
        <v/>
      </c>
      <c r="S229" s="177"/>
      <c r="T229" s="177"/>
      <c r="U229" s="177"/>
      <c r="V229" s="178"/>
      <c r="W229" s="176" t="str">
        <f>IF(AND(薬物療法!N$7&lt;&gt;"",薬物療法!N$7&lt;&gt;"企業治験",薬物療法!N$7&lt;&gt;"医師主導治験",薬物療法!N11=""),"★レジメン名を入力してください",IF(薬物療法!N11="","",薬物療法!N11))</f>
        <v/>
      </c>
      <c r="X229" s="177"/>
      <c r="Y229" s="177"/>
      <c r="Z229" s="177"/>
      <c r="AA229" s="189"/>
    </row>
    <row r="230" spans="1:27" ht="18.75" customHeight="1" x14ac:dyDescent="0.4">
      <c r="A230" s="212" t="s">
        <v>328</v>
      </c>
      <c r="B230" s="213"/>
      <c r="C230" s="213"/>
      <c r="D230" s="213"/>
      <c r="E230" s="213"/>
      <c r="F230" s="213"/>
      <c r="G230" s="168"/>
      <c r="H230" s="176" t="str">
        <f>IF(AND(薬物療法!K$7&lt;&gt;"",薬物療法!K8&lt;&gt;"該当しない（治験薬のみ）",薬物療法!K12=""),"★薬剤名を入力してください",IF(薬物療法!K12="","",薬物療法!K12))</f>
        <v/>
      </c>
      <c r="I230" s="177"/>
      <c r="J230" s="177"/>
      <c r="K230" s="177"/>
      <c r="L230" s="178"/>
      <c r="M230" s="176" t="str">
        <f>IF(AND(薬物療法!L$7&lt;&gt;"",薬物療法!L8&lt;&gt;"該当しない（治験薬のみ）",薬物療法!L12=""),"★薬剤名を入力してください",IF(薬物療法!L12="","",薬物療法!L12))</f>
        <v/>
      </c>
      <c r="N230" s="177"/>
      <c r="O230" s="177"/>
      <c r="P230" s="177"/>
      <c r="Q230" s="178"/>
      <c r="R230" s="176" t="str">
        <f>IF(AND(薬物療法!M$7&lt;&gt;"",薬物療法!M8&lt;&gt;"該当しない（治験薬のみ）",薬物療法!M12=""),"★薬剤名を入力してください",IF(薬物療法!M12="","",薬物療法!M12))</f>
        <v/>
      </c>
      <c r="S230" s="177"/>
      <c r="T230" s="177"/>
      <c r="U230" s="177"/>
      <c r="V230" s="178"/>
      <c r="W230" s="176" t="str">
        <f>IF(AND(薬物療法!N$7&lt;&gt;"",薬物療法!N8&lt;&gt;"該当しない（治験薬のみ）",薬物療法!N12=""),"★薬剤名を入力してください",IF(薬物療法!N12="","",薬物療法!N12))</f>
        <v/>
      </c>
      <c r="X230" s="177"/>
      <c r="Y230" s="177"/>
      <c r="Z230" s="177"/>
      <c r="AA230" s="189"/>
    </row>
    <row r="231" spans="1:27" ht="18.75" customHeight="1" x14ac:dyDescent="0.4">
      <c r="A231" s="212" t="s">
        <v>329</v>
      </c>
      <c r="B231" s="213"/>
      <c r="C231" s="213"/>
      <c r="D231" s="213"/>
      <c r="E231" s="213"/>
      <c r="F231" s="213"/>
      <c r="G231" s="168"/>
      <c r="H231" s="175" t="str">
        <f>IF(薬物療法!K13="","",薬物療法!K13)</f>
        <v/>
      </c>
      <c r="I231" s="175"/>
      <c r="J231" s="175"/>
      <c r="K231" s="175"/>
      <c r="L231" s="175"/>
      <c r="M231" s="176" t="str">
        <f>IF(薬物療法!L13="","",薬物療法!L13)</f>
        <v/>
      </c>
      <c r="N231" s="177"/>
      <c r="O231" s="177"/>
      <c r="P231" s="177"/>
      <c r="Q231" s="178"/>
      <c r="R231" s="175" t="str">
        <f>IF(薬物療法!M13="","",薬物療法!M13)</f>
        <v/>
      </c>
      <c r="S231" s="175"/>
      <c r="T231" s="175"/>
      <c r="U231" s="175"/>
      <c r="V231" s="175"/>
      <c r="W231" s="175" t="str">
        <f>IF(薬物療法!N13="","",薬物療法!N13)</f>
        <v/>
      </c>
      <c r="X231" s="175"/>
      <c r="Y231" s="175"/>
      <c r="Z231" s="175"/>
      <c r="AA231" s="194"/>
    </row>
    <row r="232" spans="1:27" ht="18.75" customHeight="1" x14ac:dyDescent="0.4">
      <c r="A232" s="212" t="s">
        <v>330</v>
      </c>
      <c r="B232" s="213"/>
      <c r="C232" s="213"/>
      <c r="D232" s="213"/>
      <c r="E232" s="213"/>
      <c r="F232" s="213"/>
      <c r="G232" s="168"/>
      <c r="H232" s="175" t="str">
        <f>IF(薬物療法!K14="","",薬物療法!K14)</f>
        <v/>
      </c>
      <c r="I232" s="175"/>
      <c r="J232" s="175"/>
      <c r="K232" s="175"/>
      <c r="L232" s="175"/>
      <c r="M232" s="176" t="str">
        <f>IF(薬物療法!L14="","",薬物療法!L14)</f>
        <v/>
      </c>
      <c r="N232" s="177"/>
      <c r="O232" s="177"/>
      <c r="P232" s="177"/>
      <c r="Q232" s="178"/>
      <c r="R232" s="175" t="str">
        <f>IF(薬物療法!M14="","",薬物療法!M14)</f>
        <v/>
      </c>
      <c r="S232" s="175"/>
      <c r="T232" s="175"/>
      <c r="U232" s="175"/>
      <c r="V232" s="175"/>
      <c r="W232" s="175" t="str">
        <f>IF(薬物療法!N14="","",薬物療法!N14)</f>
        <v/>
      </c>
      <c r="X232" s="175"/>
      <c r="Y232" s="175"/>
      <c r="Z232" s="175"/>
      <c r="AA232" s="194"/>
    </row>
    <row r="233" spans="1:27" ht="18.75" customHeight="1" x14ac:dyDescent="0.4">
      <c r="A233" s="212" t="s">
        <v>331</v>
      </c>
      <c r="B233" s="213"/>
      <c r="C233" s="213"/>
      <c r="D233" s="213"/>
      <c r="E233" s="213"/>
      <c r="F233" s="213"/>
      <c r="G233" s="168"/>
      <c r="H233" s="175" t="str">
        <f>IF(薬物療法!K15="","",薬物療法!K15)</f>
        <v/>
      </c>
      <c r="I233" s="175"/>
      <c r="J233" s="175"/>
      <c r="K233" s="175"/>
      <c r="L233" s="175"/>
      <c r="M233" s="176" t="str">
        <f>IF(薬物療法!L15="","",薬物療法!L15)</f>
        <v/>
      </c>
      <c r="N233" s="177"/>
      <c r="O233" s="177"/>
      <c r="P233" s="177"/>
      <c r="Q233" s="178"/>
      <c r="R233" s="175" t="str">
        <f>IF(薬物療法!M15="","",薬物療法!M15)</f>
        <v/>
      </c>
      <c r="S233" s="175"/>
      <c r="T233" s="175"/>
      <c r="U233" s="175"/>
      <c r="V233" s="175"/>
      <c r="W233" s="175" t="str">
        <f>IF(薬物療法!N15="","",薬物療法!N15)</f>
        <v/>
      </c>
      <c r="X233" s="175"/>
      <c r="Y233" s="175"/>
      <c r="Z233" s="175"/>
      <c r="AA233" s="194"/>
    </row>
    <row r="234" spans="1:27" ht="18.75" customHeight="1" x14ac:dyDescent="0.4">
      <c r="A234" s="212" t="s">
        <v>332</v>
      </c>
      <c r="B234" s="213"/>
      <c r="C234" s="213"/>
      <c r="D234" s="213"/>
      <c r="E234" s="213"/>
      <c r="F234" s="213"/>
      <c r="G234" s="168"/>
      <c r="H234" s="175" t="str">
        <f>IF(薬物療法!K16="","",薬物療法!K16)</f>
        <v/>
      </c>
      <c r="I234" s="175"/>
      <c r="J234" s="175"/>
      <c r="K234" s="175"/>
      <c r="L234" s="175"/>
      <c r="M234" s="176" t="str">
        <f>IF(薬物療法!L16="","",薬物療法!L16)</f>
        <v/>
      </c>
      <c r="N234" s="177"/>
      <c r="O234" s="177"/>
      <c r="P234" s="177"/>
      <c r="Q234" s="178"/>
      <c r="R234" s="175" t="str">
        <f>IF(薬物療法!M16="","",薬物療法!M16)</f>
        <v/>
      </c>
      <c r="S234" s="175"/>
      <c r="T234" s="175"/>
      <c r="U234" s="175"/>
      <c r="V234" s="175"/>
      <c r="W234" s="175" t="str">
        <f>IF(薬物療法!N16="","",薬物療法!N16)</f>
        <v/>
      </c>
      <c r="X234" s="175"/>
      <c r="Y234" s="175"/>
      <c r="Z234" s="175"/>
      <c r="AA234" s="194"/>
    </row>
    <row r="235" spans="1:27" ht="18.75" customHeight="1" x14ac:dyDescent="0.4">
      <c r="A235" s="212" t="s">
        <v>333</v>
      </c>
      <c r="B235" s="213"/>
      <c r="C235" s="213"/>
      <c r="D235" s="213"/>
      <c r="E235" s="213"/>
      <c r="F235" s="213"/>
      <c r="G235" s="168"/>
      <c r="H235" s="175" t="str">
        <f>IF(薬物療法!K17="","",薬物療法!K17)</f>
        <v/>
      </c>
      <c r="I235" s="175"/>
      <c r="J235" s="175"/>
      <c r="K235" s="175"/>
      <c r="L235" s="175"/>
      <c r="M235" s="176" t="str">
        <f>IF(薬物療法!L17="","",薬物療法!L17)</f>
        <v/>
      </c>
      <c r="N235" s="177"/>
      <c r="O235" s="177"/>
      <c r="P235" s="177"/>
      <c r="Q235" s="178"/>
      <c r="R235" s="175" t="str">
        <f>IF(薬物療法!M17="","",薬物療法!M17)</f>
        <v/>
      </c>
      <c r="S235" s="175"/>
      <c r="T235" s="175"/>
      <c r="U235" s="175"/>
      <c r="V235" s="175"/>
      <c r="W235" s="175" t="str">
        <f>IF(薬物療法!N17="","",薬物療法!N17)</f>
        <v/>
      </c>
      <c r="X235" s="175"/>
      <c r="Y235" s="175"/>
      <c r="Z235" s="175"/>
      <c r="AA235" s="194"/>
    </row>
    <row r="236" spans="1:27" ht="18.75" customHeight="1" x14ac:dyDescent="0.4">
      <c r="A236" s="212" t="s">
        <v>334</v>
      </c>
      <c r="B236" s="213"/>
      <c r="C236" s="213"/>
      <c r="D236" s="213"/>
      <c r="E236" s="213"/>
      <c r="F236" s="213"/>
      <c r="G236" s="168"/>
      <c r="H236" s="175" t="str">
        <f>IF(薬物療法!K18="","",薬物療法!K18)</f>
        <v/>
      </c>
      <c r="I236" s="175"/>
      <c r="J236" s="175"/>
      <c r="K236" s="175"/>
      <c r="L236" s="175"/>
      <c r="M236" s="176" t="str">
        <f>IF(薬物療法!L18="","",薬物療法!L18)</f>
        <v/>
      </c>
      <c r="N236" s="177"/>
      <c r="O236" s="177"/>
      <c r="P236" s="177"/>
      <c r="Q236" s="178"/>
      <c r="R236" s="175" t="str">
        <f>IF(薬物療法!M18="","",薬物療法!M18)</f>
        <v/>
      </c>
      <c r="S236" s="175"/>
      <c r="T236" s="175"/>
      <c r="U236" s="175"/>
      <c r="V236" s="175"/>
      <c r="W236" s="175" t="str">
        <f>IF(薬物療法!N18="","",薬物療法!N18)</f>
        <v/>
      </c>
      <c r="X236" s="175"/>
      <c r="Y236" s="175"/>
      <c r="Z236" s="175"/>
      <c r="AA236" s="194"/>
    </row>
    <row r="237" spans="1:27" ht="18.75" customHeight="1" x14ac:dyDescent="0.4">
      <c r="A237" s="212" t="s">
        <v>335</v>
      </c>
      <c r="B237" s="213"/>
      <c r="C237" s="213"/>
      <c r="D237" s="213"/>
      <c r="E237" s="213"/>
      <c r="F237" s="213"/>
      <c r="G237" s="168"/>
      <c r="H237" s="175" t="str">
        <f>IF(薬物療法!K19="","",薬物療法!K19)</f>
        <v/>
      </c>
      <c r="I237" s="175"/>
      <c r="J237" s="175"/>
      <c r="K237" s="175"/>
      <c r="L237" s="175"/>
      <c r="M237" s="176" t="str">
        <f>IF(薬物療法!L19="","",薬物療法!L19)</f>
        <v/>
      </c>
      <c r="N237" s="177"/>
      <c r="O237" s="177"/>
      <c r="P237" s="177"/>
      <c r="Q237" s="178"/>
      <c r="R237" s="175" t="str">
        <f>IF(薬物療法!M19="","",薬物療法!M19)</f>
        <v/>
      </c>
      <c r="S237" s="175"/>
      <c r="T237" s="175"/>
      <c r="U237" s="175"/>
      <c r="V237" s="175"/>
      <c r="W237" s="175" t="str">
        <f>IF(薬物療法!N19="","",薬物療法!N19)</f>
        <v/>
      </c>
      <c r="X237" s="175"/>
      <c r="Y237" s="175"/>
      <c r="Z237" s="175"/>
      <c r="AA237" s="194"/>
    </row>
    <row r="238" spans="1:27" ht="18.75" customHeight="1" x14ac:dyDescent="0.4">
      <c r="A238" s="212" t="s">
        <v>336</v>
      </c>
      <c r="B238" s="213"/>
      <c r="C238" s="213"/>
      <c r="D238" s="213"/>
      <c r="E238" s="213"/>
      <c r="F238" s="213"/>
      <c r="G238" s="168"/>
      <c r="H238" s="175" t="str">
        <f>IF(薬物療法!K20="","",薬物療法!K20)</f>
        <v/>
      </c>
      <c r="I238" s="175"/>
      <c r="J238" s="175"/>
      <c r="K238" s="175"/>
      <c r="L238" s="175"/>
      <c r="M238" s="176" t="str">
        <f>IF(薬物療法!L20="","",薬物療法!L20)</f>
        <v/>
      </c>
      <c r="N238" s="177"/>
      <c r="O238" s="177"/>
      <c r="P238" s="177"/>
      <c r="Q238" s="178"/>
      <c r="R238" s="175" t="str">
        <f>IF(薬物療法!M20="","",薬物療法!M20)</f>
        <v/>
      </c>
      <c r="S238" s="175"/>
      <c r="T238" s="175"/>
      <c r="U238" s="175"/>
      <c r="V238" s="175"/>
      <c r="W238" s="175" t="str">
        <f>IF(薬物療法!N20="","",薬物療法!N20)</f>
        <v/>
      </c>
      <c r="X238" s="175"/>
      <c r="Y238" s="175"/>
      <c r="Z238" s="175"/>
      <c r="AA238" s="194"/>
    </row>
    <row r="239" spans="1:27" ht="18.75" customHeight="1" x14ac:dyDescent="0.4">
      <c r="A239" s="212" t="s">
        <v>337</v>
      </c>
      <c r="B239" s="213"/>
      <c r="C239" s="213"/>
      <c r="D239" s="213"/>
      <c r="E239" s="213"/>
      <c r="F239" s="213"/>
      <c r="G239" s="168"/>
      <c r="H239" s="175" t="str">
        <f>IF(薬物療法!K21="","",薬物療法!K21)</f>
        <v/>
      </c>
      <c r="I239" s="175"/>
      <c r="J239" s="175"/>
      <c r="K239" s="175"/>
      <c r="L239" s="175"/>
      <c r="M239" s="176" t="str">
        <f>IF(薬物療法!L21="","",薬物療法!L21)</f>
        <v/>
      </c>
      <c r="N239" s="177"/>
      <c r="O239" s="177"/>
      <c r="P239" s="177"/>
      <c r="Q239" s="178"/>
      <c r="R239" s="175" t="str">
        <f>IF(薬物療法!M21="","",薬物療法!M21)</f>
        <v/>
      </c>
      <c r="S239" s="175"/>
      <c r="T239" s="175"/>
      <c r="U239" s="175"/>
      <c r="V239" s="175"/>
      <c r="W239" s="175" t="str">
        <f>IF(薬物療法!N21="","",薬物療法!N21)</f>
        <v/>
      </c>
      <c r="X239" s="175"/>
      <c r="Y239" s="175"/>
      <c r="Z239" s="175"/>
      <c r="AA239" s="194"/>
    </row>
    <row r="240" spans="1:27" ht="18.75" customHeight="1" x14ac:dyDescent="0.4">
      <c r="A240" s="212" t="s">
        <v>268</v>
      </c>
      <c r="B240" s="213"/>
      <c r="C240" s="213"/>
      <c r="D240" s="213"/>
      <c r="E240" s="213"/>
      <c r="F240" s="213"/>
      <c r="G240" s="168"/>
      <c r="H240" s="220" t="str">
        <f>IF(AND(薬物療法!K$7&lt;&gt;"",薬物療法!K22=""),"★投与開始日を入力してください",IF(薬物療法!K22="","",薬物療法!K22))</f>
        <v/>
      </c>
      <c r="I240" s="220"/>
      <c r="J240" s="220"/>
      <c r="K240" s="220"/>
      <c r="L240" s="220"/>
      <c r="M240" s="221" t="str">
        <f>IF(AND(薬物療法!L$7&lt;&gt;"",薬物療法!L22=""),"★投与開始日を入力してください",IF(薬物療法!L22="","",薬物療法!L22))</f>
        <v/>
      </c>
      <c r="N240" s="222"/>
      <c r="O240" s="222"/>
      <c r="P240" s="222"/>
      <c r="Q240" s="223"/>
      <c r="R240" s="220" t="str">
        <f>IF(AND(薬物療法!M$7&lt;&gt;"",薬物療法!M22=""),"★投与開始日を入力してください",IF(薬物療法!M22="","",薬物療法!M22))</f>
        <v/>
      </c>
      <c r="S240" s="220"/>
      <c r="T240" s="220"/>
      <c r="U240" s="220"/>
      <c r="V240" s="220"/>
      <c r="W240" s="220" t="str">
        <f>IF(AND(薬物療法!N$7&lt;&gt;"",薬物療法!N22=""),"★投与開始日を入力してください",IF(薬物療法!N22="","",薬物療法!N22))</f>
        <v/>
      </c>
      <c r="X240" s="220"/>
      <c r="Y240" s="220"/>
      <c r="Z240" s="220"/>
      <c r="AA240" s="224"/>
    </row>
    <row r="241" spans="1:31" ht="18.75" customHeight="1" x14ac:dyDescent="0.4">
      <c r="A241" s="212" t="s">
        <v>269</v>
      </c>
      <c r="B241" s="213"/>
      <c r="C241" s="213"/>
      <c r="D241" s="213"/>
      <c r="E241" s="213"/>
      <c r="F241" s="213"/>
      <c r="G241" s="168"/>
      <c r="H241" s="220" t="str">
        <f>IF(AND(薬物療法!K$7&lt;&gt;"",薬物療法!K$7&lt;&gt;"企業治験",薬物療法!K$7&lt;&gt;"医師主導治験",薬物療法!K23=""),"★投与終了日を入力してください",IF(薬物療法!K23="","",薬物療法!K23))</f>
        <v/>
      </c>
      <c r="I241" s="220"/>
      <c r="J241" s="220"/>
      <c r="K241" s="220"/>
      <c r="L241" s="220"/>
      <c r="M241" s="221" t="str">
        <f>IF(AND(薬物療法!L$7&lt;&gt;"",薬物療法!L$7&lt;&gt;"企業治験",薬物療法!L$7&lt;&gt;"医師主導治験",薬物療法!L23=""),"★投与終了日を入力してください",IF(薬物療法!L23="","",薬物療法!L23))</f>
        <v/>
      </c>
      <c r="N241" s="222"/>
      <c r="O241" s="222"/>
      <c r="P241" s="222"/>
      <c r="Q241" s="223"/>
      <c r="R241" s="220" t="str">
        <f>IF(AND(薬物療法!M$7&lt;&gt;"",薬物療法!M$7&lt;&gt;"企業治験",薬物療法!M$7&lt;&gt;"医師主導治験",薬物療法!M23=""),"★投与終了日を入力してください",IF(薬物療法!M23="","",薬物療法!M23))</f>
        <v/>
      </c>
      <c r="S241" s="220"/>
      <c r="T241" s="220"/>
      <c r="U241" s="220"/>
      <c r="V241" s="220"/>
      <c r="W241" s="220" t="str">
        <f>IF(AND(薬物療法!N$7&lt;&gt;"",薬物療法!N$7&lt;&gt;"企業治験",薬物療法!N$7&lt;&gt;"医師主導治験",薬物療法!N23=""),"★投与終了日を入力してください",IF(薬物療法!N23="","",薬物療法!N23))</f>
        <v/>
      </c>
      <c r="X241" s="220"/>
      <c r="Y241" s="220"/>
      <c r="Z241" s="220"/>
      <c r="AA241" s="224"/>
    </row>
    <row r="242" spans="1:31" ht="18.75" customHeight="1" x14ac:dyDescent="0.4">
      <c r="A242" s="212" t="s">
        <v>3</v>
      </c>
      <c r="B242" s="213"/>
      <c r="C242" s="213"/>
      <c r="D242" s="213"/>
      <c r="E242" s="213"/>
      <c r="F242" s="213"/>
      <c r="G242" s="168"/>
      <c r="H242" s="175" t="str">
        <f>IF(AND(薬物療法!K22&lt;&gt;"",薬物療法!K23&lt;&gt;"継続中",薬物療法!K23&lt;&gt;"",薬物療法!K24=""),"★終了理由を選択してください",IF(薬物療法!K24="","",薬物療法!K24))</f>
        <v/>
      </c>
      <c r="I242" s="175"/>
      <c r="J242" s="175"/>
      <c r="K242" s="175"/>
      <c r="L242" s="175"/>
      <c r="M242" s="176" t="str">
        <f>IF(AND(薬物療法!L22&lt;&gt;"",薬物療法!L23&lt;&gt;"継続中",薬物療法!L23&lt;&gt;"",薬物療法!L24=""),"★終了理由を選択してください",IF(薬物療法!L24="","",薬物療法!L24))</f>
        <v/>
      </c>
      <c r="N242" s="177"/>
      <c r="O242" s="177"/>
      <c r="P242" s="177"/>
      <c r="Q242" s="178"/>
      <c r="R242" s="175" t="str">
        <f>IF(AND(薬物療法!M22&lt;&gt;"",薬物療法!M$8&lt;&gt;"該当する（承認薬との併用）",薬物療法!M23&lt;&gt;"継続中",薬物療法!M23&lt;&gt;"",薬物療法!M24=""),"★終了理由を選択してください",IF(薬物療法!M24="","",薬物療法!M24))</f>
        <v/>
      </c>
      <c r="S242" s="175"/>
      <c r="T242" s="175"/>
      <c r="U242" s="175"/>
      <c r="V242" s="175"/>
      <c r="W242" s="175" t="str">
        <f>IF(AND(薬物療法!N22&lt;&gt;"",薬物療法!N23&lt;&gt;"継続中",薬物療法!N23&lt;&gt;"",薬物療法!N24=""),"★終了理由を選択してください",IF(薬物療法!N24="","",薬物療法!N24))</f>
        <v/>
      </c>
      <c r="X242" s="175"/>
      <c r="Y242" s="175"/>
      <c r="Z242" s="175"/>
      <c r="AA242" s="194"/>
    </row>
    <row r="243" spans="1:31" s="14" customFormat="1" ht="38.25" customHeight="1" x14ac:dyDescent="0.4">
      <c r="A243" s="212" t="s">
        <v>693</v>
      </c>
      <c r="B243" s="213"/>
      <c r="C243" s="213"/>
      <c r="D243" s="213"/>
      <c r="E243" s="213"/>
      <c r="F243" s="213"/>
      <c r="G243" s="168"/>
      <c r="H243" s="175" t="str">
        <f>IF(AND(薬物療法!K$24="副作用等で中止",薬物療法!K25=""),"★入力がありません！",IF(薬物療法!K25="","",薬物療法!K25))</f>
        <v/>
      </c>
      <c r="I243" s="175"/>
      <c r="J243" s="175"/>
      <c r="K243" s="175"/>
      <c r="L243" s="175"/>
      <c r="M243" s="176" t="str">
        <f>IF(AND(薬物療法!L$24="副作用等で中止",薬物療法!L25=""),"★入力がありません！",IF(薬物療法!L25="","",薬物療法!L25))</f>
        <v/>
      </c>
      <c r="N243" s="177"/>
      <c r="O243" s="177"/>
      <c r="P243" s="177"/>
      <c r="Q243" s="178"/>
      <c r="R243" s="176" t="str">
        <f>IF(AND(薬物療法!M$24="副作用等で中止",薬物療法!M25=""),"★入力がありません！",IF(薬物療法!M25="","",薬物療法!M25))</f>
        <v/>
      </c>
      <c r="S243" s="177"/>
      <c r="T243" s="177"/>
      <c r="U243" s="177"/>
      <c r="V243" s="178"/>
      <c r="W243" s="176" t="str">
        <f>IF(AND(薬物療法!N$24="副作用等で中止",薬物療法!N25=""),"★入力がありません！",IF(薬物療法!N25="","",薬物療法!N25))</f>
        <v/>
      </c>
      <c r="X243" s="177"/>
      <c r="Y243" s="177"/>
      <c r="Z243" s="177"/>
      <c r="AA243" s="189"/>
      <c r="AB243" s="11"/>
      <c r="AC243" s="11"/>
      <c r="AD243" s="11"/>
      <c r="AE243" s="11"/>
    </row>
    <row r="244" spans="1:31" s="14" customFormat="1" ht="18.75" customHeight="1" x14ac:dyDescent="0.4">
      <c r="A244" s="212" t="s">
        <v>694</v>
      </c>
      <c r="B244" s="213"/>
      <c r="C244" s="213"/>
      <c r="D244" s="213"/>
      <c r="E244" s="213"/>
      <c r="F244" s="213"/>
      <c r="G244" s="168"/>
      <c r="H244" s="175" t="str">
        <f>IF(AND(薬物療法!K$24="副作用等で中止",薬物療法!K26=""),"★入力がありません！",IF(薬物療法!K26="","",薬物療法!K26))</f>
        <v/>
      </c>
      <c r="I244" s="175"/>
      <c r="J244" s="175"/>
      <c r="K244" s="175"/>
      <c r="L244" s="175"/>
      <c r="M244" s="176" t="str">
        <f>IF(AND(薬物療法!L$24="副作用等で中止",薬物療法!L26=""),"★入力がありません！",IF(薬物療法!L26="","",薬物療法!L26))</f>
        <v/>
      </c>
      <c r="N244" s="177"/>
      <c r="O244" s="177"/>
      <c r="P244" s="177"/>
      <c r="Q244" s="178"/>
      <c r="R244" s="176" t="str">
        <f>IF(AND(薬物療法!M$24="副作用等で中止",薬物療法!M26=""),"★入力がありません！",IF(薬物療法!M26="","",薬物療法!M26))</f>
        <v/>
      </c>
      <c r="S244" s="177"/>
      <c r="T244" s="177"/>
      <c r="U244" s="177"/>
      <c r="V244" s="178"/>
      <c r="W244" s="176" t="str">
        <f>IF(AND(薬物療法!N$24="副作用等で中止",薬物療法!N26=""),"★入力がありません！",IF(薬物療法!N26="","",薬物療法!N26))</f>
        <v/>
      </c>
      <c r="X244" s="177"/>
      <c r="Y244" s="177"/>
      <c r="Z244" s="177"/>
      <c r="AA244" s="189"/>
      <c r="AB244" s="11"/>
      <c r="AC244" s="11"/>
      <c r="AD244" s="11"/>
      <c r="AE244" s="11"/>
    </row>
    <row r="245" spans="1:31" ht="18.75" customHeight="1" x14ac:dyDescent="0.4">
      <c r="A245" s="212" t="s">
        <v>163</v>
      </c>
      <c r="B245" s="213"/>
      <c r="C245" s="213"/>
      <c r="D245" s="213"/>
      <c r="E245" s="213"/>
      <c r="F245" s="213"/>
      <c r="G245" s="168"/>
      <c r="H245" s="175" t="str">
        <f>IF(AND(薬物療法!K$7&lt;&gt;"",薬物療法!K$7&lt;&gt;"企業治験",薬物療法!K$7&lt;&gt;"医師主導治験",薬物療法!K27=""),"★最良総合効果を選択してください",IF(薬物療法!K27="","",薬物療法!K27))</f>
        <v/>
      </c>
      <c r="I245" s="175"/>
      <c r="J245" s="175"/>
      <c r="K245" s="175"/>
      <c r="L245" s="175"/>
      <c r="M245" s="176" t="str">
        <f>IF(AND(薬物療法!L$7&lt;&gt;"",薬物療法!L$7&lt;&gt;"企業治験",薬物療法!L$7&lt;&gt;"医師主導治験",薬物療法!L27=""),"★最良総合効果を選択してください",IF(薬物療法!L27="","",薬物療法!L27))</f>
        <v/>
      </c>
      <c r="N245" s="177"/>
      <c r="O245" s="177"/>
      <c r="P245" s="177"/>
      <c r="Q245" s="178"/>
      <c r="R245" s="175" t="str">
        <f>IF(AND(薬物療法!M$7&lt;&gt;"",薬物療法!M$7&lt;&gt;"企業治験",薬物療法!M$7&lt;&gt;"医師主導治験",薬物療法!M27=""),"★最良総合効果を選択してください",IF(薬物療法!M27="","",薬物療法!M27))</f>
        <v/>
      </c>
      <c r="S245" s="175"/>
      <c r="T245" s="175"/>
      <c r="U245" s="175"/>
      <c r="V245" s="175"/>
      <c r="W245" s="175" t="str">
        <f>IF(AND(薬物療法!N$7&lt;&gt;"",薬物療法!N$7&lt;&gt;"企業治験",薬物療法!N$7&lt;&gt;"医師主導治験",薬物療法!N27=""),"★最良総合効果を選択してください",IF(薬物療法!N27="","",薬物療法!N27))</f>
        <v/>
      </c>
      <c r="X245" s="175"/>
      <c r="Y245" s="175"/>
      <c r="Z245" s="175"/>
      <c r="AA245" s="194"/>
    </row>
    <row r="246" spans="1:31" s="14" customFormat="1" ht="19.5" customHeight="1" thickBot="1" x14ac:dyDescent="0.45">
      <c r="A246" s="332" t="s">
        <v>655</v>
      </c>
      <c r="B246" s="333"/>
      <c r="C246" s="333"/>
      <c r="D246" s="333"/>
      <c r="E246" s="333"/>
      <c r="F246" s="333"/>
      <c r="G246" s="334"/>
      <c r="H246" s="190" t="str">
        <f>IF(AND(薬物療法!K$24="無効中止",薬物療法!K28=""),"★入力がありません！",IF(薬物療法!K28="","",薬物療法!K28))</f>
        <v/>
      </c>
      <c r="I246" s="191"/>
      <c r="J246" s="191"/>
      <c r="K246" s="191"/>
      <c r="L246" s="192"/>
      <c r="M246" s="190" t="str">
        <f>IF(AND(薬物療法!L$24="無効中止",薬物療法!L28=""),"★入力がありません！",IF(薬物療法!L28="","",薬物療法!L28))</f>
        <v/>
      </c>
      <c r="N246" s="191"/>
      <c r="O246" s="191"/>
      <c r="P246" s="191"/>
      <c r="Q246" s="192"/>
      <c r="R246" s="190" t="str">
        <f>IF(AND(薬物療法!M$24="無効中止",薬物療法!M28=""),"★入力がありません！",IF(薬物療法!M28="","",薬物療法!M28))</f>
        <v/>
      </c>
      <c r="S246" s="191"/>
      <c r="T246" s="191"/>
      <c r="U246" s="191"/>
      <c r="V246" s="192"/>
      <c r="W246" s="190" t="str">
        <f>IF(AND(薬物療法!N$24="無効中止",薬物療法!N28=""),"★入力がありません！",IF(薬物療法!N28="","",薬物療法!N28))</f>
        <v/>
      </c>
      <c r="X246" s="191"/>
      <c r="Y246" s="191"/>
      <c r="Z246" s="191"/>
      <c r="AA246" s="193"/>
      <c r="AB246" s="11"/>
      <c r="AC246" s="11"/>
      <c r="AD246" s="11"/>
      <c r="AE246" s="11"/>
    </row>
    <row r="247" spans="1:31" s="14" customFormat="1" ht="36.75" customHeight="1" thickTop="1" thickBot="1" x14ac:dyDescent="0.45">
      <c r="A247" s="329" t="s">
        <v>443</v>
      </c>
      <c r="B247" s="330"/>
      <c r="C247" s="330"/>
      <c r="D247" s="330"/>
      <c r="E247" s="330"/>
      <c r="F247" s="330"/>
      <c r="G247" s="331"/>
      <c r="H247" s="204" t="str">
        <f>IF(AND(薬物療法!K$7&lt;&gt;"",薬物療法!K$7&lt;&gt;"企業治験",薬物療法!K$7&lt;&gt;"医師主導治験",薬物療法!K29=""),"★有害事象を選択してください",IF(薬物療法!K29="","",薬物療法!K29))</f>
        <v/>
      </c>
      <c r="I247" s="205"/>
      <c r="J247" s="205"/>
      <c r="K247" s="205"/>
      <c r="L247" s="206"/>
      <c r="M247" s="204" t="str">
        <f>IF(AND(薬物療法!L$7&lt;&gt;"",薬物療法!L$7&lt;&gt;"企業治験",薬物療法!L$7&lt;&gt;"医師主導治験",薬物療法!L29=""),"★有害事象を選択してください",IF(薬物療法!L29="","",薬物療法!L29))</f>
        <v/>
      </c>
      <c r="N247" s="205"/>
      <c r="O247" s="205"/>
      <c r="P247" s="205"/>
      <c r="Q247" s="206"/>
      <c r="R247" s="204" t="str">
        <f>IF(AND(薬物療法!M$7&lt;&gt;"",薬物療法!M$7&lt;&gt;"企業治験",薬物療法!M$7&lt;&gt;"医師主導治験",薬物療法!M29=""),"★有害事象を選択してください",IF(薬物療法!M29="","",薬物療法!M29))</f>
        <v/>
      </c>
      <c r="S247" s="205"/>
      <c r="T247" s="205"/>
      <c r="U247" s="205"/>
      <c r="V247" s="206"/>
      <c r="W247" s="204" t="str">
        <f>IF(AND(薬物療法!N$7&lt;&gt;"",薬物療法!N$7&lt;&gt;"企業治験",薬物療法!N$7&lt;&gt;"医師主導治験",薬物療法!N29=""),"★有害事象を選択してください",IF(薬物療法!N29="","",薬物療法!N29))</f>
        <v/>
      </c>
      <c r="X247" s="205"/>
      <c r="Y247" s="205"/>
      <c r="Z247" s="205"/>
      <c r="AA247" s="207"/>
      <c r="AB247" s="11"/>
      <c r="AC247" s="11"/>
      <c r="AD247" s="11"/>
      <c r="AE247" s="11"/>
    </row>
    <row r="248" spans="1:31" s="14" customFormat="1" x14ac:dyDescent="0.4">
      <c r="A248" s="217" t="s">
        <v>454</v>
      </c>
      <c r="B248" s="218"/>
      <c r="C248" s="218"/>
      <c r="D248" s="218"/>
      <c r="E248" s="218"/>
      <c r="F248" s="218"/>
      <c r="G248" s="219"/>
      <c r="H248" s="200" t="str">
        <f>IF(AND(薬物療法!K29="Grade3以上あり",薬物療法!K30=""),"★発現日を入力してください",IF(薬物療法!K30="","",薬物療法!K30))</f>
        <v/>
      </c>
      <c r="I248" s="201"/>
      <c r="J248" s="201"/>
      <c r="K248" s="201"/>
      <c r="L248" s="202"/>
      <c r="M248" s="200" t="str">
        <f>IF(AND(薬物療法!L29="Grade3以上あり",薬物療法!L30=""),"★発現日を入力してください",IF(薬物療法!L30="","",薬物療法!L30))</f>
        <v/>
      </c>
      <c r="N248" s="201"/>
      <c r="O248" s="201"/>
      <c r="P248" s="201"/>
      <c r="Q248" s="202"/>
      <c r="R248" s="200" t="str">
        <f>IF(AND(薬物療法!M29="Grade3以上あり",薬物療法!M30=""),"★発現日を入力してください",IF(薬物療法!M30="","",薬物療法!M30))</f>
        <v/>
      </c>
      <c r="S248" s="201"/>
      <c r="T248" s="201"/>
      <c r="U248" s="201"/>
      <c r="V248" s="202"/>
      <c r="W248" s="200" t="str">
        <f>IF(AND(薬物療法!N29="Grade3以上あり",薬物療法!N30=""),"★発現日を入力してください",IF(薬物療法!N30="","",薬物療法!N30))</f>
        <v/>
      </c>
      <c r="X248" s="201"/>
      <c r="Y248" s="201"/>
      <c r="Z248" s="201"/>
      <c r="AA248" s="203"/>
      <c r="AB248" s="11"/>
      <c r="AC248" s="11"/>
      <c r="AD248" s="11"/>
      <c r="AE248" s="11"/>
    </row>
    <row r="249" spans="1:31" s="14" customFormat="1" x14ac:dyDescent="0.4">
      <c r="A249" s="212" t="s">
        <v>444</v>
      </c>
      <c r="B249" s="213"/>
      <c r="C249" s="213"/>
      <c r="D249" s="213"/>
      <c r="E249" s="213"/>
      <c r="F249" s="213"/>
      <c r="G249" s="168"/>
      <c r="H249" s="176" t="str">
        <f>IF(AND(薬物療法!K29="Grade3以上あり",薬物療法!K31=""),"★日本語名称を入力してください",IF(薬物療法!K31="","",薬物療法!K31))</f>
        <v/>
      </c>
      <c r="I249" s="177"/>
      <c r="J249" s="177"/>
      <c r="K249" s="177"/>
      <c r="L249" s="178"/>
      <c r="M249" s="176" t="str">
        <f>IF(AND(薬物療法!L29="Grade3以上あり",薬物療法!L31=""),"★日本語名称を入力してください",IF(薬物療法!L31="","",薬物療法!L31))</f>
        <v/>
      </c>
      <c r="N249" s="177"/>
      <c r="O249" s="177"/>
      <c r="P249" s="177"/>
      <c r="Q249" s="178"/>
      <c r="R249" s="176" t="str">
        <f>IF(AND(薬物療法!M29="Grade3以上あり",薬物療法!M31=""),"★日本語名称を入力してください",IF(薬物療法!M31="","",薬物療法!M31))</f>
        <v/>
      </c>
      <c r="S249" s="177"/>
      <c r="T249" s="177"/>
      <c r="U249" s="177"/>
      <c r="V249" s="178"/>
      <c r="W249" s="176" t="str">
        <f>IF(AND(薬物療法!N29="Grade3以上あり",薬物療法!N31=""),"★日本語名称を入力してください",IF(薬物療法!N31="","",薬物療法!N31))</f>
        <v/>
      </c>
      <c r="X249" s="177"/>
      <c r="Y249" s="177"/>
      <c r="Z249" s="177"/>
      <c r="AA249" s="189"/>
      <c r="AB249" s="11"/>
      <c r="AC249" s="11"/>
      <c r="AD249" s="11"/>
      <c r="AE249" s="11"/>
    </row>
    <row r="250" spans="1:31" s="14" customFormat="1" ht="19.5" thickBot="1" x14ac:dyDescent="0.45">
      <c r="A250" s="214" t="s">
        <v>445</v>
      </c>
      <c r="B250" s="215"/>
      <c r="C250" s="215"/>
      <c r="D250" s="215"/>
      <c r="E250" s="215"/>
      <c r="F250" s="215"/>
      <c r="G250" s="216"/>
      <c r="H250" s="179" t="str">
        <f>IF(AND(薬物療法!K29="Grade3以上あり",薬物療法!K32=""),"★最悪Gradeを選択してください",IF(薬物療法!K32="","",薬物療法!K32))</f>
        <v/>
      </c>
      <c r="I250" s="180"/>
      <c r="J250" s="180"/>
      <c r="K250" s="180"/>
      <c r="L250" s="181"/>
      <c r="M250" s="179" t="str">
        <f>IF(AND(薬物療法!L29="Grade3以上あり",薬物療法!L32=""),"★最悪Gradeを選択してください",IF(薬物療法!L32="","",薬物療法!L32))</f>
        <v/>
      </c>
      <c r="N250" s="180"/>
      <c r="O250" s="180"/>
      <c r="P250" s="180"/>
      <c r="Q250" s="181"/>
      <c r="R250" s="179" t="str">
        <f>IF(AND(薬物療法!M29="Grade3以上あり",薬物療法!M32=""),"★最悪Gradeを選択してください",IF(薬物療法!M32="","",薬物療法!M32))</f>
        <v/>
      </c>
      <c r="S250" s="180"/>
      <c r="T250" s="180"/>
      <c r="U250" s="180"/>
      <c r="V250" s="181"/>
      <c r="W250" s="179" t="str">
        <f>IF(AND(薬物療法!N29="Grade3以上あり",薬物療法!N32=""),"★最悪Gradeを選択してください",IF(薬物療法!N32="","",薬物療法!N32))</f>
        <v/>
      </c>
      <c r="X250" s="180"/>
      <c r="Y250" s="180"/>
      <c r="Z250" s="180"/>
      <c r="AA250" s="199"/>
      <c r="AB250" s="11"/>
      <c r="AC250" s="11"/>
      <c r="AD250" s="11"/>
      <c r="AE250" s="11"/>
    </row>
    <row r="251" spans="1:31" s="14" customFormat="1" x14ac:dyDescent="0.4">
      <c r="A251" s="217" t="s">
        <v>455</v>
      </c>
      <c r="B251" s="218"/>
      <c r="C251" s="218"/>
      <c r="D251" s="218"/>
      <c r="E251" s="218"/>
      <c r="F251" s="218"/>
      <c r="G251" s="219"/>
      <c r="H251" s="200" t="str">
        <f>IF(薬物療法!K33="","",薬物療法!K33)</f>
        <v/>
      </c>
      <c r="I251" s="201"/>
      <c r="J251" s="201"/>
      <c r="K251" s="201"/>
      <c r="L251" s="202"/>
      <c r="M251" s="200" t="str">
        <f>IF(薬物療法!L33="","",薬物療法!L33)</f>
        <v/>
      </c>
      <c r="N251" s="201"/>
      <c r="O251" s="201"/>
      <c r="P251" s="201"/>
      <c r="Q251" s="202"/>
      <c r="R251" s="200" t="str">
        <f>IF(薬物療法!M33="","",薬物療法!M33)</f>
        <v/>
      </c>
      <c r="S251" s="201"/>
      <c r="T251" s="201"/>
      <c r="U251" s="201"/>
      <c r="V251" s="202"/>
      <c r="W251" s="200" t="str">
        <f>IF(薬物療法!N33="","",薬物療法!N33)</f>
        <v/>
      </c>
      <c r="X251" s="201"/>
      <c r="Y251" s="201"/>
      <c r="Z251" s="201"/>
      <c r="AA251" s="203"/>
      <c r="AB251" s="11"/>
      <c r="AC251" s="11"/>
      <c r="AD251" s="11"/>
      <c r="AE251" s="11"/>
    </row>
    <row r="252" spans="1:31" s="14" customFormat="1" x14ac:dyDescent="0.4">
      <c r="A252" s="212" t="s">
        <v>444</v>
      </c>
      <c r="B252" s="213"/>
      <c r="C252" s="213"/>
      <c r="D252" s="213"/>
      <c r="E252" s="213"/>
      <c r="F252" s="213"/>
      <c r="G252" s="168"/>
      <c r="H252" s="176" t="str">
        <f>IF(AND(薬物療法!K$33&lt;&gt;"",薬物療法!K$34=""),"★日本語名称を入力してください",IF(薬物療法!K$34="","",薬物療法!K$34))</f>
        <v/>
      </c>
      <c r="I252" s="177"/>
      <c r="J252" s="177"/>
      <c r="K252" s="177"/>
      <c r="L252" s="178"/>
      <c r="M252" s="176" t="str">
        <f>IF(AND(薬物療法!L$33&lt;&gt;"",薬物療法!L$34=""),"★日本語名称を入力してください",IF(薬物療法!L$34="","",薬物療法!L$34))</f>
        <v/>
      </c>
      <c r="N252" s="177"/>
      <c r="O252" s="177"/>
      <c r="P252" s="177"/>
      <c r="Q252" s="178"/>
      <c r="R252" s="176" t="str">
        <f>IF(AND(薬物療法!M$33&lt;&gt;"",薬物療法!M$34=""),"★日本語名称を入力してください",IF(薬物療法!M$34="","",薬物療法!M$34))</f>
        <v/>
      </c>
      <c r="S252" s="177"/>
      <c r="T252" s="177"/>
      <c r="U252" s="177"/>
      <c r="V252" s="178"/>
      <c r="W252" s="176" t="str">
        <f>IF(AND(薬物療法!N$33&lt;&gt;"",薬物療法!N$34=""),"★日本語名称を入力してください",IF(薬物療法!N$34="","",薬物療法!N$34))</f>
        <v/>
      </c>
      <c r="X252" s="177"/>
      <c r="Y252" s="177"/>
      <c r="Z252" s="177"/>
      <c r="AA252" s="189"/>
      <c r="AB252" s="11"/>
      <c r="AC252" s="11"/>
      <c r="AD252" s="11"/>
      <c r="AE252" s="11"/>
    </row>
    <row r="253" spans="1:31" s="14" customFormat="1" ht="19.5" thickBot="1" x14ac:dyDescent="0.45">
      <c r="A253" s="214" t="s">
        <v>445</v>
      </c>
      <c r="B253" s="215"/>
      <c r="C253" s="215"/>
      <c r="D253" s="215"/>
      <c r="E253" s="215"/>
      <c r="F253" s="215"/>
      <c r="G253" s="216"/>
      <c r="H253" s="179" t="str">
        <f>IF(AND(薬物療法!K$33&lt;&gt;"",薬物療法!K$35=""),"★最悪Gradeを選択してください",IF(薬物療法!K$35="","",薬物療法!K$35))</f>
        <v/>
      </c>
      <c r="I253" s="180"/>
      <c r="J253" s="180"/>
      <c r="K253" s="180"/>
      <c r="L253" s="181"/>
      <c r="M253" s="179" t="str">
        <f>IF(AND(薬物療法!L$33&lt;&gt;"",薬物療法!L$35=""),"★最悪Gradeを選択してください",IF(薬物療法!L$35="","",薬物療法!L$35))</f>
        <v/>
      </c>
      <c r="N253" s="180"/>
      <c r="O253" s="180"/>
      <c r="P253" s="180"/>
      <c r="Q253" s="181"/>
      <c r="R253" s="179" t="str">
        <f>IF(AND(薬物療法!M$33&lt;&gt;"",薬物療法!M$35=""),"★最悪Gradeを選択してください",IF(薬物療法!M$35="","",薬物療法!M$35))</f>
        <v/>
      </c>
      <c r="S253" s="180"/>
      <c r="T253" s="180"/>
      <c r="U253" s="180"/>
      <c r="V253" s="181"/>
      <c r="W253" s="179" t="str">
        <f>IF(AND(薬物療法!N$33&lt;&gt;"",薬物療法!N$35=""),"★最悪Gradeを選択してください",IF(薬物療法!N$35="","",薬物療法!N$35))</f>
        <v/>
      </c>
      <c r="X253" s="180"/>
      <c r="Y253" s="180"/>
      <c r="Z253" s="180"/>
      <c r="AA253" s="199"/>
      <c r="AB253" s="11"/>
      <c r="AC253" s="11"/>
      <c r="AD253" s="11"/>
      <c r="AE253" s="11"/>
    </row>
    <row r="254" spans="1:31" s="14" customFormat="1" x14ac:dyDescent="0.4">
      <c r="A254" s="217" t="s">
        <v>456</v>
      </c>
      <c r="B254" s="218"/>
      <c r="C254" s="218"/>
      <c r="D254" s="218"/>
      <c r="E254" s="218"/>
      <c r="F254" s="218"/>
      <c r="G254" s="219"/>
      <c r="H254" s="200" t="str">
        <f>IF(薬物療法!K36="","",薬物療法!K36)</f>
        <v/>
      </c>
      <c r="I254" s="201"/>
      <c r="J254" s="201"/>
      <c r="K254" s="201"/>
      <c r="L254" s="202"/>
      <c r="M254" s="200" t="str">
        <f>IF(薬物療法!L36="","",薬物療法!L36)</f>
        <v/>
      </c>
      <c r="N254" s="201"/>
      <c r="O254" s="201"/>
      <c r="P254" s="201"/>
      <c r="Q254" s="202"/>
      <c r="R254" s="200" t="str">
        <f>IF(薬物療法!M36="","",薬物療法!M36)</f>
        <v/>
      </c>
      <c r="S254" s="201"/>
      <c r="T254" s="201"/>
      <c r="U254" s="201"/>
      <c r="V254" s="202"/>
      <c r="W254" s="200" t="str">
        <f>IF(薬物療法!N36="","",薬物療法!N36)</f>
        <v/>
      </c>
      <c r="X254" s="201"/>
      <c r="Y254" s="201"/>
      <c r="Z254" s="201"/>
      <c r="AA254" s="203"/>
      <c r="AB254" s="11"/>
      <c r="AC254" s="11"/>
      <c r="AD254" s="11"/>
      <c r="AE254" s="11"/>
    </row>
    <row r="255" spans="1:31" s="14" customFormat="1" x14ac:dyDescent="0.4">
      <c r="A255" s="212" t="s">
        <v>444</v>
      </c>
      <c r="B255" s="213"/>
      <c r="C255" s="213"/>
      <c r="D255" s="213"/>
      <c r="E255" s="213"/>
      <c r="F255" s="213"/>
      <c r="G255" s="168"/>
      <c r="H255" s="176" t="str">
        <f>IF(AND(薬物療法!K$36&lt;&gt;"",薬物療法!K$37=""),"★日本語名称を入力してください",IF(薬物療法!K$37="","",薬物療法!K$37))</f>
        <v/>
      </c>
      <c r="I255" s="177"/>
      <c r="J255" s="177"/>
      <c r="K255" s="177"/>
      <c r="L255" s="178"/>
      <c r="M255" s="176" t="str">
        <f>IF(AND(薬物療法!L$36&lt;&gt;"",薬物療法!L$37=""),"★日本語名称を入力してください",IF(薬物療法!L$37="","",薬物療法!L$37))</f>
        <v/>
      </c>
      <c r="N255" s="177"/>
      <c r="O255" s="177"/>
      <c r="P255" s="177"/>
      <c r="Q255" s="178"/>
      <c r="R255" s="176" t="str">
        <f>IF(AND(薬物療法!M$36&lt;&gt;"",薬物療法!M$37=""),"★日本語名称を入力してください",IF(薬物療法!M$37="","",薬物療法!M$37))</f>
        <v/>
      </c>
      <c r="S255" s="177"/>
      <c r="T255" s="177"/>
      <c r="U255" s="177"/>
      <c r="V255" s="178"/>
      <c r="W255" s="176" t="str">
        <f>IF(AND(薬物療法!N$36&lt;&gt;"",薬物療法!N$37=""),"★日本語名称を入力してください",IF(薬物療法!N$37="","",薬物療法!N$37))</f>
        <v/>
      </c>
      <c r="X255" s="177"/>
      <c r="Y255" s="177"/>
      <c r="Z255" s="177"/>
      <c r="AA255" s="189"/>
      <c r="AB255" s="11"/>
      <c r="AC255" s="11"/>
      <c r="AD255" s="11"/>
      <c r="AE255" s="11"/>
    </row>
    <row r="256" spans="1:31" s="14" customFormat="1" ht="19.5" thickBot="1" x14ac:dyDescent="0.45">
      <c r="A256" s="343" t="s">
        <v>445</v>
      </c>
      <c r="B256" s="344"/>
      <c r="C256" s="344"/>
      <c r="D256" s="344"/>
      <c r="E256" s="344"/>
      <c r="F256" s="344"/>
      <c r="G256" s="345"/>
      <c r="H256" s="195" t="str">
        <f>IF(AND(薬物療法!K$36&lt;&gt;"",薬物療法!K$38=""),"★最悪Gradeを選択してください",IF(薬物療法!K$38="","",薬物療法!K$38))</f>
        <v/>
      </c>
      <c r="I256" s="196"/>
      <c r="J256" s="196"/>
      <c r="K256" s="196"/>
      <c r="L256" s="197"/>
      <c r="M256" s="195" t="str">
        <f>IF(AND(薬物療法!L$36&lt;&gt;"",薬物療法!L$38=""),"★最悪Gradeを選択してください",IF(薬物療法!L$38="","",薬物療法!L$38))</f>
        <v/>
      </c>
      <c r="N256" s="196"/>
      <c r="O256" s="196"/>
      <c r="P256" s="196"/>
      <c r="Q256" s="197"/>
      <c r="R256" s="195" t="str">
        <f>IF(AND(薬物療法!M$36&lt;&gt;"",薬物療法!M$38=""),"★最悪Gradeを選択してください",IF(薬物療法!M$38="","",薬物療法!M$38))</f>
        <v/>
      </c>
      <c r="S256" s="196"/>
      <c r="T256" s="196"/>
      <c r="U256" s="196"/>
      <c r="V256" s="197"/>
      <c r="W256" s="195" t="str">
        <f>IF(AND(薬物療法!N$36&lt;&gt;"",薬物療法!N$38=""),"★最悪Gradeを選択してください",IF(薬物療法!N$38="","",薬物療法!N$38))</f>
        <v/>
      </c>
      <c r="X256" s="196"/>
      <c r="Y256" s="196"/>
      <c r="Z256" s="196"/>
      <c r="AA256" s="198"/>
      <c r="AB256" s="11"/>
      <c r="AC256" s="11"/>
      <c r="AD256" s="11"/>
      <c r="AE256" s="11"/>
    </row>
    <row r="257" ht="19.5" thickTop="1" x14ac:dyDescent="0.4"/>
  </sheetData>
  <sheetProtection password="C04E" sheet="1" objects="1" scenarios="1"/>
  <mergeCells count="975">
    <mergeCell ref="A10:D10"/>
    <mergeCell ref="A11:D11"/>
    <mergeCell ref="A12:J12"/>
    <mergeCell ref="K12:AA12"/>
    <mergeCell ref="N13:AA13"/>
    <mergeCell ref="A14:J14"/>
    <mergeCell ref="A15:D15"/>
    <mergeCell ref="A16:D16"/>
    <mergeCell ref="A17:D17"/>
    <mergeCell ref="E15:AA15"/>
    <mergeCell ref="E16:AA16"/>
    <mergeCell ref="E17:AA17"/>
    <mergeCell ref="K14:AA14"/>
    <mergeCell ref="M43:R43"/>
    <mergeCell ref="M44:R44"/>
    <mergeCell ref="M45:R45"/>
    <mergeCell ref="M46:R46"/>
    <mergeCell ref="M47:R47"/>
    <mergeCell ref="M48:R48"/>
    <mergeCell ref="M49:R49"/>
    <mergeCell ref="A43:C43"/>
    <mergeCell ref="A44:C44"/>
    <mergeCell ref="A45:C45"/>
    <mergeCell ref="J43:L43"/>
    <mergeCell ref="J44:L44"/>
    <mergeCell ref="J45:L45"/>
    <mergeCell ref="J46:L46"/>
    <mergeCell ref="D43:I43"/>
    <mergeCell ref="D44:I44"/>
    <mergeCell ref="D45:I45"/>
    <mergeCell ref="A46:C46"/>
    <mergeCell ref="A47:C47"/>
    <mergeCell ref="A48:C48"/>
    <mergeCell ref="A49:C49"/>
    <mergeCell ref="D46:I46"/>
    <mergeCell ref="A40:I40"/>
    <mergeCell ref="A20:F20"/>
    <mergeCell ref="A21:J21"/>
    <mergeCell ref="A22:F22"/>
    <mergeCell ref="A23:F23"/>
    <mergeCell ref="A24:F24"/>
    <mergeCell ref="I30:AA30"/>
    <mergeCell ref="G31:AA31"/>
    <mergeCell ref="M33:AA33"/>
    <mergeCell ref="A26:F26"/>
    <mergeCell ref="A27:F27"/>
    <mergeCell ref="A28:K28"/>
    <mergeCell ref="A30:H30"/>
    <mergeCell ref="A29:F29"/>
    <mergeCell ref="A31:F31"/>
    <mergeCell ref="A32:F32"/>
    <mergeCell ref="A33:L33"/>
    <mergeCell ref="L28:AA28"/>
    <mergeCell ref="G27:AA27"/>
    <mergeCell ref="G29:AA29"/>
    <mergeCell ref="A35:AA35"/>
    <mergeCell ref="A41:F41"/>
    <mergeCell ref="A42:G42"/>
    <mergeCell ref="A25:F25"/>
    <mergeCell ref="V64:AA64"/>
    <mergeCell ref="V66:AA66"/>
    <mergeCell ref="M50:R50"/>
    <mergeCell ref="M51:R51"/>
    <mergeCell ref="M52:R52"/>
    <mergeCell ref="M53:R53"/>
    <mergeCell ref="M54:R54"/>
    <mergeCell ref="S43:U43"/>
    <mergeCell ref="S44:U44"/>
    <mergeCell ref="S45:U45"/>
    <mergeCell ref="S46:U46"/>
    <mergeCell ref="V43:AA43"/>
    <mergeCell ref="V44:AA44"/>
    <mergeCell ref="V45:AA45"/>
    <mergeCell ref="D47:I47"/>
    <mergeCell ref="D48:I48"/>
    <mergeCell ref="D49:I49"/>
    <mergeCell ref="D50:I50"/>
    <mergeCell ref="D51:I51"/>
    <mergeCell ref="A36:F36"/>
    <mergeCell ref="A37:F37"/>
    <mergeCell ref="D52:I52"/>
    <mergeCell ref="D53:I53"/>
    <mergeCell ref="D54:I54"/>
    <mergeCell ref="S47:U47"/>
    <mergeCell ref="V51:AA51"/>
    <mergeCell ref="S49:U49"/>
    <mergeCell ref="V49:AA49"/>
    <mergeCell ref="S53:U53"/>
    <mergeCell ref="V53:AA53"/>
    <mergeCell ref="S52:U52"/>
    <mergeCell ref="V52:AA52"/>
    <mergeCell ref="V48:AA48"/>
    <mergeCell ref="S50:U50"/>
    <mergeCell ref="J52:L52"/>
    <mergeCell ref="J53:L53"/>
    <mergeCell ref="J54:L54"/>
    <mergeCell ref="S54:U54"/>
    <mergeCell ref="J47:L47"/>
    <mergeCell ref="J48:L48"/>
    <mergeCell ref="J49:L49"/>
    <mergeCell ref="J50:L50"/>
    <mergeCell ref="J51:L51"/>
    <mergeCell ref="V54:AA54"/>
    <mergeCell ref="V47:AA47"/>
    <mergeCell ref="A193:G193"/>
    <mergeCell ref="A59:F59"/>
    <mergeCell ref="A60:F60"/>
    <mergeCell ref="A61:D61"/>
    <mergeCell ref="G59:AA59"/>
    <mergeCell ref="G60:AA60"/>
    <mergeCell ref="E61:AA61"/>
    <mergeCell ref="A77:C77"/>
    <mergeCell ref="D72:I72"/>
    <mergeCell ref="M72:R72"/>
    <mergeCell ref="M73:R73"/>
    <mergeCell ref="A188:G188"/>
    <mergeCell ref="A189:G189"/>
    <mergeCell ref="A190:G190"/>
    <mergeCell ref="A191:G191"/>
    <mergeCell ref="A192:G192"/>
    <mergeCell ref="O150:S150"/>
    <mergeCell ref="O151:S151"/>
    <mergeCell ref="O152:S152"/>
    <mergeCell ref="O153:S153"/>
    <mergeCell ref="F122:M122"/>
    <mergeCell ref="F123:M123"/>
    <mergeCell ref="F124:M124"/>
    <mergeCell ref="F125:M125"/>
    <mergeCell ref="A255:G255"/>
    <mergeCell ref="A206:G206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D55:I55"/>
    <mergeCell ref="D56:I56"/>
    <mergeCell ref="D57:I57"/>
    <mergeCell ref="D58:I58"/>
    <mergeCell ref="D66:I66"/>
    <mergeCell ref="A210:G210"/>
    <mergeCell ref="A211:G211"/>
    <mergeCell ref="D67:I67"/>
    <mergeCell ref="D68:I68"/>
    <mergeCell ref="D69:I69"/>
    <mergeCell ref="D70:I70"/>
    <mergeCell ref="A169:G169"/>
    <mergeCell ref="A170:G170"/>
    <mergeCell ref="A256:G256"/>
    <mergeCell ref="A78:H78"/>
    <mergeCell ref="A79:H79"/>
    <mergeCell ref="A80:H80"/>
    <mergeCell ref="I78:AA78"/>
    <mergeCell ref="I79:AA79"/>
    <mergeCell ref="I80:AA80"/>
    <mergeCell ref="A238:G238"/>
    <mergeCell ref="A239:G239"/>
    <mergeCell ref="A240:G240"/>
    <mergeCell ref="A241:G241"/>
    <mergeCell ref="A242:G242"/>
    <mergeCell ref="A243:G243"/>
    <mergeCell ref="A244:G244"/>
    <mergeCell ref="A245:G245"/>
    <mergeCell ref="A246:G246"/>
    <mergeCell ref="A247:G247"/>
    <mergeCell ref="A248:G248"/>
    <mergeCell ref="A213:G213"/>
    <mergeCell ref="A214:G214"/>
    <mergeCell ref="A253:G253"/>
    <mergeCell ref="A254:G254"/>
    <mergeCell ref="A249:G249"/>
    <mergeCell ref="A250:G250"/>
    <mergeCell ref="F126:M126"/>
    <mergeCell ref="F127:M127"/>
    <mergeCell ref="O133:S133"/>
    <mergeCell ref="F154:M154"/>
    <mergeCell ref="F140:M140"/>
    <mergeCell ref="O143:AA143"/>
    <mergeCell ref="T139:AA139"/>
    <mergeCell ref="T140:AA140"/>
    <mergeCell ref="T141:AA141"/>
    <mergeCell ref="A143:M143"/>
    <mergeCell ref="O145:S145"/>
    <mergeCell ref="O147:S147"/>
    <mergeCell ref="T144:AA144"/>
    <mergeCell ref="T145:AA145"/>
    <mergeCell ref="T146:AA146"/>
    <mergeCell ref="T147:AA147"/>
    <mergeCell ref="T138:AA138"/>
    <mergeCell ref="A148:E148"/>
    <mergeCell ref="A149:E149"/>
    <mergeCell ref="A150:E150"/>
    <mergeCell ref="T150:AA150"/>
    <mergeCell ref="A139:E139"/>
    <mergeCell ref="T133:AA133"/>
    <mergeCell ref="T134:AA134"/>
    <mergeCell ref="T122:AA122"/>
    <mergeCell ref="T123:AA123"/>
    <mergeCell ref="T124:AA124"/>
    <mergeCell ref="T125:AA125"/>
    <mergeCell ref="O128:S128"/>
    <mergeCell ref="O129:S129"/>
    <mergeCell ref="T128:AA128"/>
    <mergeCell ref="T129:AA129"/>
    <mergeCell ref="O132:S132"/>
    <mergeCell ref="O125:S125"/>
    <mergeCell ref="O122:S122"/>
    <mergeCell ref="O123:S123"/>
    <mergeCell ref="O124:S124"/>
    <mergeCell ref="T132:AA132"/>
    <mergeCell ref="A185:G185"/>
    <mergeCell ref="A186:G186"/>
    <mergeCell ref="A207:G207"/>
    <mergeCell ref="A208:G208"/>
    <mergeCell ref="A209:G209"/>
    <mergeCell ref="A251:G251"/>
    <mergeCell ref="A252:G252"/>
    <mergeCell ref="A221:G221"/>
    <mergeCell ref="A222:G222"/>
    <mergeCell ref="A223:G223"/>
    <mergeCell ref="A224:G224"/>
    <mergeCell ref="A225:G225"/>
    <mergeCell ref="A226:G226"/>
    <mergeCell ref="A227:G227"/>
    <mergeCell ref="A228:G228"/>
    <mergeCell ref="A229:G229"/>
    <mergeCell ref="A230:G230"/>
    <mergeCell ref="A231:G231"/>
    <mergeCell ref="A232:G232"/>
    <mergeCell ref="A233:G233"/>
    <mergeCell ref="A234:G234"/>
    <mergeCell ref="A235:G235"/>
    <mergeCell ref="A236:G236"/>
    <mergeCell ref="A237:G237"/>
    <mergeCell ref="A203:G203"/>
    <mergeCell ref="A204:G204"/>
    <mergeCell ref="A205:G205"/>
    <mergeCell ref="A215:G215"/>
    <mergeCell ref="F152:M152"/>
    <mergeCell ref="F153:M153"/>
    <mergeCell ref="O139:S139"/>
    <mergeCell ref="O140:S140"/>
    <mergeCell ref="O141:S141"/>
    <mergeCell ref="A140:E140"/>
    <mergeCell ref="F148:M148"/>
    <mergeCell ref="F149:M149"/>
    <mergeCell ref="F150:M150"/>
    <mergeCell ref="F144:M144"/>
    <mergeCell ref="F145:M145"/>
    <mergeCell ref="F146:M146"/>
    <mergeCell ref="F147:M147"/>
    <mergeCell ref="F151:M151"/>
    <mergeCell ref="O154:S154"/>
    <mergeCell ref="O155:S155"/>
    <mergeCell ref="A144:E144"/>
    <mergeCell ref="A145:E145"/>
    <mergeCell ref="A187:G187"/>
    <mergeCell ref="O144:S144"/>
    <mergeCell ref="M159:Q159"/>
    <mergeCell ref="M160:Q160"/>
    <mergeCell ref="W160:AA160"/>
    <mergeCell ref="W161:AA161"/>
    <mergeCell ref="A171:G171"/>
    <mergeCell ref="A181:G181"/>
    <mergeCell ref="A182:G182"/>
    <mergeCell ref="A183:G183"/>
    <mergeCell ref="A178:G178"/>
    <mergeCell ref="A179:G179"/>
    <mergeCell ref="A180:G180"/>
    <mergeCell ref="H175:L175"/>
    <mergeCell ref="H165:L165"/>
    <mergeCell ref="H166:L166"/>
    <mergeCell ref="H167:L167"/>
    <mergeCell ref="H168:L168"/>
    <mergeCell ref="H169:L169"/>
    <mergeCell ref="H170:L170"/>
    <mergeCell ref="H171:L171"/>
    <mergeCell ref="H172:L172"/>
    <mergeCell ref="H173:L173"/>
    <mergeCell ref="A172:G172"/>
    <mergeCell ref="A173:G173"/>
    <mergeCell ref="A174:G174"/>
    <mergeCell ref="A184:G184"/>
    <mergeCell ref="T151:AA151"/>
    <mergeCell ref="T152:AA152"/>
    <mergeCell ref="T153:AA153"/>
    <mergeCell ref="H176:L176"/>
    <mergeCell ref="H179:L179"/>
    <mergeCell ref="W175:AA175"/>
    <mergeCell ref="A175:G175"/>
    <mergeCell ref="F155:M155"/>
    <mergeCell ref="M161:Q161"/>
    <mergeCell ref="M162:Q162"/>
    <mergeCell ref="M163:Q163"/>
    <mergeCell ref="M164:Q164"/>
    <mergeCell ref="M165:Q165"/>
    <mergeCell ref="M166:Q166"/>
    <mergeCell ref="M167:Q167"/>
    <mergeCell ref="M168:Q168"/>
    <mergeCell ref="M169:Q169"/>
    <mergeCell ref="M170:Q170"/>
    <mergeCell ref="W174:AA174"/>
    <mergeCell ref="H174:L174"/>
    <mergeCell ref="W159:AA159"/>
    <mergeCell ref="R161:V161"/>
    <mergeCell ref="M158:Q158"/>
    <mergeCell ref="A202:G202"/>
    <mergeCell ref="A194:G194"/>
    <mergeCell ref="A195:G195"/>
    <mergeCell ref="A196:G196"/>
    <mergeCell ref="A197:G197"/>
    <mergeCell ref="A198:G198"/>
    <mergeCell ref="A199:G199"/>
    <mergeCell ref="A200:G200"/>
    <mergeCell ref="A201:G201"/>
    <mergeCell ref="T135:AA135"/>
    <mergeCell ref="A132:E132"/>
    <mergeCell ref="A133:E133"/>
    <mergeCell ref="A134:E134"/>
    <mergeCell ref="A135:E135"/>
    <mergeCell ref="A136:E136"/>
    <mergeCell ref="A137:E137"/>
    <mergeCell ref="A138:E138"/>
    <mergeCell ref="F135:M135"/>
    <mergeCell ref="F136:M136"/>
    <mergeCell ref="F137:M137"/>
    <mergeCell ref="A147:E147"/>
    <mergeCell ref="F138:M138"/>
    <mergeCell ref="O146:S146"/>
    <mergeCell ref="F139:M139"/>
    <mergeCell ref="A122:E122"/>
    <mergeCell ref="A123:E123"/>
    <mergeCell ref="O138:S138"/>
    <mergeCell ref="F129:M129"/>
    <mergeCell ref="F130:M130"/>
    <mergeCell ref="F131:M131"/>
    <mergeCell ref="F132:M132"/>
    <mergeCell ref="F133:M133"/>
    <mergeCell ref="F134:M134"/>
    <mergeCell ref="O134:S134"/>
    <mergeCell ref="O135:S135"/>
    <mergeCell ref="F128:M128"/>
    <mergeCell ref="A124:E124"/>
    <mergeCell ref="A125:E125"/>
    <mergeCell ref="A126:E126"/>
    <mergeCell ref="A127:E127"/>
    <mergeCell ref="A128:E128"/>
    <mergeCell ref="A129:E129"/>
    <mergeCell ref="A130:E130"/>
    <mergeCell ref="A131:E131"/>
    <mergeCell ref="T115:AA115"/>
    <mergeCell ref="T116:AA116"/>
    <mergeCell ref="T117:AA117"/>
    <mergeCell ref="T118:AA118"/>
    <mergeCell ref="A121:E121"/>
    <mergeCell ref="T121:AA121"/>
    <mergeCell ref="F115:M115"/>
    <mergeCell ref="A112:E112"/>
    <mergeCell ref="A113:E113"/>
    <mergeCell ref="A114:E114"/>
    <mergeCell ref="A115:E115"/>
    <mergeCell ref="O113:S113"/>
    <mergeCell ref="O114:S114"/>
    <mergeCell ref="O115:S115"/>
    <mergeCell ref="F113:M113"/>
    <mergeCell ref="F114:M114"/>
    <mergeCell ref="T112:AA112"/>
    <mergeCell ref="T113:AA113"/>
    <mergeCell ref="T114:AA114"/>
    <mergeCell ref="O116:S116"/>
    <mergeCell ref="O117:S117"/>
    <mergeCell ref="O118:S118"/>
    <mergeCell ref="O121:S121"/>
    <mergeCell ref="F121:M121"/>
    <mergeCell ref="A101:K101"/>
    <mergeCell ref="A102:K102"/>
    <mergeCell ref="A103:K103"/>
    <mergeCell ref="L96:AA96"/>
    <mergeCell ref="L97:AA97"/>
    <mergeCell ref="L98:AA98"/>
    <mergeCell ref="L99:AA99"/>
    <mergeCell ref="L100:AA100"/>
    <mergeCell ref="L101:AA101"/>
    <mergeCell ref="L102:AA102"/>
    <mergeCell ref="L103:AA103"/>
    <mergeCell ref="A96:K96"/>
    <mergeCell ref="A97:K97"/>
    <mergeCell ref="R88:AA88"/>
    <mergeCell ref="A72:C72"/>
    <mergeCell ref="A73:C73"/>
    <mergeCell ref="G91:M91"/>
    <mergeCell ref="G92:M92"/>
    <mergeCell ref="G93:M93"/>
    <mergeCell ref="A98:K98"/>
    <mergeCell ref="A99:K99"/>
    <mergeCell ref="A100:K100"/>
    <mergeCell ref="N93:Q93"/>
    <mergeCell ref="N91:Q91"/>
    <mergeCell ref="N92:Q92"/>
    <mergeCell ref="J72:L72"/>
    <mergeCell ref="J73:L73"/>
    <mergeCell ref="D73:I73"/>
    <mergeCell ref="D74:I74"/>
    <mergeCell ref="D75:I75"/>
    <mergeCell ref="D76:I76"/>
    <mergeCell ref="D77:I77"/>
    <mergeCell ref="A74:C74"/>
    <mergeCell ref="A75:C75"/>
    <mergeCell ref="A76:C76"/>
    <mergeCell ref="M70:R70"/>
    <mergeCell ref="J66:L66"/>
    <mergeCell ref="J67:L67"/>
    <mergeCell ref="V73:AA73"/>
    <mergeCell ref="V70:AA70"/>
    <mergeCell ref="S72:U72"/>
    <mergeCell ref="R90:AA90"/>
    <mergeCell ref="A86:F86"/>
    <mergeCell ref="G85:M85"/>
    <mergeCell ref="G86:M86"/>
    <mergeCell ref="G87:M87"/>
    <mergeCell ref="G88:M88"/>
    <mergeCell ref="G89:M89"/>
    <mergeCell ref="G90:M90"/>
    <mergeCell ref="N85:Q85"/>
    <mergeCell ref="N86:Q86"/>
    <mergeCell ref="N87:Q87"/>
    <mergeCell ref="N88:Q88"/>
    <mergeCell ref="N89:Q89"/>
    <mergeCell ref="N90:Q90"/>
    <mergeCell ref="R84:AA84"/>
    <mergeCell ref="R85:AA85"/>
    <mergeCell ref="R86:AA86"/>
    <mergeCell ref="R87:AA87"/>
    <mergeCell ref="A62:C62"/>
    <mergeCell ref="A63:C63"/>
    <mergeCell ref="A64:C64"/>
    <mergeCell ref="A65:C65"/>
    <mergeCell ref="A66:C66"/>
    <mergeCell ref="A67:C67"/>
    <mergeCell ref="J68:L68"/>
    <mergeCell ref="J69:L69"/>
    <mergeCell ref="J70:L70"/>
    <mergeCell ref="A1:AA2"/>
    <mergeCell ref="R205:V205"/>
    <mergeCell ref="W205:AA205"/>
    <mergeCell ref="H203:L203"/>
    <mergeCell ref="H209:L209"/>
    <mergeCell ref="M209:Q209"/>
    <mergeCell ref="R209:V209"/>
    <mergeCell ref="W209:AA209"/>
    <mergeCell ref="H208:L208"/>
    <mergeCell ref="M208:Q208"/>
    <mergeCell ref="R208:V208"/>
    <mergeCell ref="W208:AA208"/>
    <mergeCell ref="H206:L206"/>
    <mergeCell ref="M206:Q206"/>
    <mergeCell ref="W206:AA206"/>
    <mergeCell ref="H207:L207"/>
    <mergeCell ref="G84:M84"/>
    <mergeCell ref="A83:F83"/>
    <mergeCell ref="A84:F84"/>
    <mergeCell ref="A85:F85"/>
    <mergeCell ref="A87:F87"/>
    <mergeCell ref="A88:F88"/>
    <mergeCell ref="V46:AA46"/>
    <mergeCell ref="V50:AA50"/>
    <mergeCell ref="R206:V206"/>
    <mergeCell ref="M203:Q203"/>
    <mergeCell ref="R203:V203"/>
    <mergeCell ref="R179:V179"/>
    <mergeCell ref="R171:V171"/>
    <mergeCell ref="M172:Q172"/>
    <mergeCell ref="M173:Q173"/>
    <mergeCell ref="M171:Q171"/>
    <mergeCell ref="M174:Q174"/>
    <mergeCell ref="R174:V174"/>
    <mergeCell ref="M204:Q204"/>
    <mergeCell ref="R175:V175"/>
    <mergeCell ref="W212:AA212"/>
    <mergeCell ref="A146:E146"/>
    <mergeCell ref="O149:AA149"/>
    <mergeCell ref="T154:AA154"/>
    <mergeCell ref="T155:AA155"/>
    <mergeCell ref="A155:E155"/>
    <mergeCell ref="A154:E154"/>
    <mergeCell ref="A158:G158"/>
    <mergeCell ref="A159:G159"/>
    <mergeCell ref="A160:G160"/>
    <mergeCell ref="A161:G161"/>
    <mergeCell ref="A162:G162"/>
    <mergeCell ref="A163:G163"/>
    <mergeCell ref="A164:G164"/>
    <mergeCell ref="A165:G165"/>
    <mergeCell ref="A166:G166"/>
    <mergeCell ref="A167:G167"/>
    <mergeCell ref="A168:G168"/>
    <mergeCell ref="M207:Q207"/>
    <mergeCell ref="R207:V207"/>
    <mergeCell ref="W207:AA207"/>
    <mergeCell ref="M175:Q175"/>
    <mergeCell ref="M176:Q176"/>
    <mergeCell ref="M179:Q179"/>
    <mergeCell ref="A212:G212"/>
    <mergeCell ref="R198:V198"/>
    <mergeCell ref="H200:L200"/>
    <mergeCell ref="M200:Q200"/>
    <mergeCell ref="R200:V200"/>
    <mergeCell ref="W200:AA200"/>
    <mergeCell ref="H201:L201"/>
    <mergeCell ref="M201:Q201"/>
    <mergeCell ref="W176:AA176"/>
    <mergeCell ref="W179:AA179"/>
    <mergeCell ref="R176:V176"/>
    <mergeCell ref="H178:L178"/>
    <mergeCell ref="A176:G176"/>
    <mergeCell ref="R204:V204"/>
    <mergeCell ref="A177:G177"/>
    <mergeCell ref="W191:AA191"/>
    <mergeCell ref="H192:L192"/>
    <mergeCell ref="W204:AA204"/>
    <mergeCell ref="W195:AA195"/>
    <mergeCell ref="H212:L212"/>
    <mergeCell ref="M212:Q212"/>
    <mergeCell ref="R212:V212"/>
    <mergeCell ref="W211:AA211"/>
    <mergeCell ref="R201:V201"/>
    <mergeCell ref="H193:L193"/>
    <mergeCell ref="M193:Q193"/>
    <mergeCell ref="R193:V193"/>
    <mergeCell ref="W193:AA193"/>
    <mergeCell ref="M183:Q183"/>
    <mergeCell ref="M184:Q184"/>
    <mergeCell ref="M185:Q185"/>
    <mergeCell ref="M186:Q186"/>
    <mergeCell ref="M187:Q187"/>
    <mergeCell ref="M188:Q188"/>
    <mergeCell ref="M189:Q189"/>
    <mergeCell ref="W184:AA184"/>
    <mergeCell ref="W185:AA185"/>
    <mergeCell ref="W186:AA186"/>
    <mergeCell ref="S62:U62"/>
    <mergeCell ref="S63:U63"/>
    <mergeCell ref="S65:U65"/>
    <mergeCell ref="V62:AA62"/>
    <mergeCell ref="V63:AA63"/>
    <mergeCell ref="V65:AA65"/>
    <mergeCell ref="D62:I62"/>
    <mergeCell ref="D63:I63"/>
    <mergeCell ref="D64:I64"/>
    <mergeCell ref="D65:I65"/>
    <mergeCell ref="J63:L63"/>
    <mergeCell ref="J64:L64"/>
    <mergeCell ref="J65:L65"/>
    <mergeCell ref="M69:R69"/>
    <mergeCell ref="M63:R63"/>
    <mergeCell ref="M64:R64"/>
    <mergeCell ref="M65:R65"/>
    <mergeCell ref="M66:R66"/>
    <mergeCell ref="D71:I71"/>
    <mergeCell ref="R159:V159"/>
    <mergeCell ref="V71:AA71"/>
    <mergeCell ref="O105:AA105"/>
    <mergeCell ref="O127:AA127"/>
    <mergeCell ref="A111:M111"/>
    <mergeCell ref="H159:L159"/>
    <mergeCell ref="H158:L158"/>
    <mergeCell ref="O137:AA137"/>
    <mergeCell ref="A157:AA157"/>
    <mergeCell ref="A95:AA95"/>
    <mergeCell ref="A105:M105"/>
    <mergeCell ref="A107:E107"/>
    <mergeCell ref="A108:E108"/>
    <mergeCell ref="R158:V158"/>
    <mergeCell ref="A69:C69"/>
    <mergeCell ref="A70:C70"/>
    <mergeCell ref="N84:Q84"/>
    <mergeCell ref="J71:L71"/>
    <mergeCell ref="S51:U51"/>
    <mergeCell ref="S48:U48"/>
    <mergeCell ref="W171:AA171"/>
    <mergeCell ref="H160:L160"/>
    <mergeCell ref="H161:L161"/>
    <mergeCell ref="H162:L162"/>
    <mergeCell ref="H163:L163"/>
    <mergeCell ref="S73:U73"/>
    <mergeCell ref="S70:U70"/>
    <mergeCell ref="H164:L164"/>
    <mergeCell ref="S69:U69"/>
    <mergeCell ref="V69:AA69"/>
    <mergeCell ref="S68:U68"/>
    <mergeCell ref="V68:AA68"/>
    <mergeCell ref="S64:U64"/>
    <mergeCell ref="S66:U66"/>
    <mergeCell ref="M62:R62"/>
    <mergeCell ref="T107:AA107"/>
    <mergeCell ref="T108:AA108"/>
    <mergeCell ref="T109:AA109"/>
    <mergeCell ref="T110:AA110"/>
    <mergeCell ref="T111:AA111"/>
    <mergeCell ref="W158:AA158"/>
    <mergeCell ref="R160:V160"/>
    <mergeCell ref="O9:S9"/>
    <mergeCell ref="T9:AA9"/>
    <mergeCell ref="L6:N6"/>
    <mergeCell ref="T6:V6"/>
    <mergeCell ref="O6:S6"/>
    <mergeCell ref="W6:AA6"/>
    <mergeCell ref="F9:N9"/>
    <mergeCell ref="G22:AA22"/>
    <mergeCell ref="K21:AA21"/>
    <mergeCell ref="A71:C71"/>
    <mergeCell ref="M71:R71"/>
    <mergeCell ref="J62:L62"/>
    <mergeCell ref="G83:AA83"/>
    <mergeCell ref="R89:AA89"/>
    <mergeCell ref="H183:L183"/>
    <mergeCell ref="A109:E109"/>
    <mergeCell ref="F107:M107"/>
    <mergeCell ref="F108:M108"/>
    <mergeCell ref="F109:M109"/>
    <mergeCell ref="F112:M112"/>
    <mergeCell ref="A106:E106"/>
    <mergeCell ref="F106:M106"/>
    <mergeCell ref="O106:S106"/>
    <mergeCell ref="O107:S107"/>
    <mergeCell ref="O108:S108"/>
    <mergeCell ref="O109:S109"/>
    <mergeCell ref="O110:S110"/>
    <mergeCell ref="O111:S111"/>
    <mergeCell ref="O112:S112"/>
    <mergeCell ref="T106:AA106"/>
    <mergeCell ref="W172:AA172"/>
    <mergeCell ref="M67:R67"/>
    <mergeCell ref="M68:R68"/>
    <mergeCell ref="W224:AA224"/>
    <mergeCell ref="R91:AA91"/>
    <mergeCell ref="R92:AA92"/>
    <mergeCell ref="R93:AA93"/>
    <mergeCell ref="S67:U67"/>
    <mergeCell ref="R181:V181"/>
    <mergeCell ref="R182:V182"/>
    <mergeCell ref="R183:V183"/>
    <mergeCell ref="R184:V184"/>
    <mergeCell ref="R185:V185"/>
    <mergeCell ref="R186:V186"/>
    <mergeCell ref="R187:V187"/>
    <mergeCell ref="R188:V188"/>
    <mergeCell ref="R189:V189"/>
    <mergeCell ref="W190:AA190"/>
    <mergeCell ref="V67:AA67"/>
    <mergeCell ref="A82:AA82"/>
    <mergeCell ref="O120:AA120"/>
    <mergeCell ref="W173:AA173"/>
    <mergeCell ref="R173:V173"/>
    <mergeCell ref="S71:U71"/>
    <mergeCell ref="H191:L191"/>
    <mergeCell ref="M191:Q191"/>
    <mergeCell ref="R191:V191"/>
    <mergeCell ref="H221:L221"/>
    <mergeCell ref="G37:AA37"/>
    <mergeCell ref="G39:I39"/>
    <mergeCell ref="J40:AA40"/>
    <mergeCell ref="G41:AA41"/>
    <mergeCell ref="H42:AA42"/>
    <mergeCell ref="V72:AA72"/>
    <mergeCell ref="M181:Q181"/>
    <mergeCell ref="A120:M120"/>
    <mergeCell ref="A151:E151"/>
    <mergeCell ref="A152:E152"/>
    <mergeCell ref="A153:E153"/>
    <mergeCell ref="A89:F89"/>
    <mergeCell ref="A90:F90"/>
    <mergeCell ref="A91:F91"/>
    <mergeCell ref="A92:F92"/>
    <mergeCell ref="A93:F93"/>
    <mergeCell ref="H204:L204"/>
    <mergeCell ref="M202:Q202"/>
    <mergeCell ref="H205:L205"/>
    <mergeCell ref="M205:Q205"/>
    <mergeCell ref="M195:Q195"/>
    <mergeCell ref="R195:V195"/>
    <mergeCell ref="A68:C68"/>
    <mergeCell ref="H225:L225"/>
    <mergeCell ref="M225:Q225"/>
    <mergeCell ref="R225:V225"/>
    <mergeCell ref="W225:AA225"/>
    <mergeCell ref="H181:L181"/>
    <mergeCell ref="H182:L182"/>
    <mergeCell ref="H184:L184"/>
    <mergeCell ref="H185:L185"/>
    <mergeCell ref="H186:L186"/>
    <mergeCell ref="R194:V194"/>
    <mergeCell ref="W194:AA194"/>
    <mergeCell ref="W181:AA181"/>
    <mergeCell ref="W182:AA182"/>
    <mergeCell ref="W183:AA183"/>
    <mergeCell ref="M182:Q182"/>
    <mergeCell ref="H187:L187"/>
    <mergeCell ref="H188:L188"/>
    <mergeCell ref="H189:L189"/>
    <mergeCell ref="H190:L190"/>
    <mergeCell ref="M192:Q192"/>
    <mergeCell ref="R192:V192"/>
    <mergeCell ref="W192:AA192"/>
    <mergeCell ref="W187:AA187"/>
    <mergeCell ref="W188:AA188"/>
    <mergeCell ref="A5:AA5"/>
    <mergeCell ref="T3:Y3"/>
    <mergeCell ref="J39:L39"/>
    <mergeCell ref="M39:N39"/>
    <mergeCell ref="P39:Q39"/>
    <mergeCell ref="R39:S39"/>
    <mergeCell ref="G24:AA24"/>
    <mergeCell ref="G25:AA25"/>
    <mergeCell ref="G26:AA26"/>
    <mergeCell ref="D3:S3"/>
    <mergeCell ref="G32:AA32"/>
    <mergeCell ref="A19:AA19"/>
    <mergeCell ref="G20:AA20"/>
    <mergeCell ref="G23:AA23"/>
    <mergeCell ref="A6:K6"/>
    <mergeCell ref="A7:E7"/>
    <mergeCell ref="A9:E9"/>
    <mergeCell ref="G36:AA36"/>
    <mergeCell ref="G38:AA38"/>
    <mergeCell ref="A38:F38"/>
    <mergeCell ref="A39:F39"/>
    <mergeCell ref="E10:AA10"/>
    <mergeCell ref="E11:AA11"/>
    <mergeCell ref="A13:M13"/>
    <mergeCell ref="W232:AA232"/>
    <mergeCell ref="H233:L233"/>
    <mergeCell ref="M233:Q233"/>
    <mergeCell ref="R233:V233"/>
    <mergeCell ref="W233:AA233"/>
    <mergeCell ref="W229:AA229"/>
    <mergeCell ref="R232:V232"/>
    <mergeCell ref="R229:V229"/>
    <mergeCell ref="W226:AA226"/>
    <mergeCell ref="H227:L227"/>
    <mergeCell ref="M227:Q227"/>
    <mergeCell ref="R227:V227"/>
    <mergeCell ref="W227:AA227"/>
    <mergeCell ref="W228:AA228"/>
    <mergeCell ref="R230:V230"/>
    <mergeCell ref="W230:AA230"/>
    <mergeCell ref="H230:L230"/>
    <mergeCell ref="M230:Q230"/>
    <mergeCell ref="H241:L241"/>
    <mergeCell ref="M241:Q241"/>
    <mergeCell ref="R241:V241"/>
    <mergeCell ref="W241:AA241"/>
    <mergeCell ref="H239:L239"/>
    <mergeCell ref="M239:Q239"/>
    <mergeCell ref="R239:V239"/>
    <mergeCell ref="W239:AA239"/>
    <mergeCell ref="H240:L240"/>
    <mergeCell ref="M240:Q240"/>
    <mergeCell ref="R240:V240"/>
    <mergeCell ref="W240:AA240"/>
    <mergeCell ref="H194:L194"/>
    <mergeCell ref="M194:Q194"/>
    <mergeCell ref="R202:V202"/>
    <mergeCell ref="W202:AA202"/>
    <mergeCell ref="H199:L199"/>
    <mergeCell ref="M199:Q199"/>
    <mergeCell ref="R199:V199"/>
    <mergeCell ref="W199:AA199"/>
    <mergeCell ref="H197:L197"/>
    <mergeCell ref="M197:Q197"/>
    <mergeCell ref="R197:V197"/>
    <mergeCell ref="W197:AA197"/>
    <mergeCell ref="H198:L198"/>
    <mergeCell ref="M198:Q198"/>
    <mergeCell ref="W198:AA198"/>
    <mergeCell ref="H196:L196"/>
    <mergeCell ref="M196:Q196"/>
    <mergeCell ref="R196:V196"/>
    <mergeCell ref="W196:AA196"/>
    <mergeCell ref="H195:L195"/>
    <mergeCell ref="W201:AA201"/>
    <mergeCell ref="W213:AA213"/>
    <mergeCell ref="W221:AA221"/>
    <mergeCell ref="H218:L218"/>
    <mergeCell ref="M218:Q218"/>
    <mergeCell ref="R218:V218"/>
    <mergeCell ref="W218:AA218"/>
    <mergeCell ref="H219:L219"/>
    <mergeCell ref="M219:Q219"/>
    <mergeCell ref="R219:V219"/>
    <mergeCell ref="W219:AA219"/>
    <mergeCell ref="H220:L220"/>
    <mergeCell ref="M220:Q220"/>
    <mergeCell ref="H214:L214"/>
    <mergeCell ref="M214:Q214"/>
    <mergeCell ref="R214:V214"/>
    <mergeCell ref="W214:AA214"/>
    <mergeCell ref="H215:L215"/>
    <mergeCell ref="M215:Q215"/>
    <mergeCell ref="R215:V215"/>
    <mergeCell ref="W215:AA215"/>
    <mergeCell ref="R213:V213"/>
    <mergeCell ref="H213:L213"/>
    <mergeCell ref="M213:Q213"/>
    <mergeCell ref="W220:AA220"/>
    <mergeCell ref="R216:V216"/>
    <mergeCell ref="W216:AA216"/>
    <mergeCell ref="H217:L217"/>
    <mergeCell ref="M217:Q217"/>
    <mergeCell ref="R217:V217"/>
    <mergeCell ref="W217:AA217"/>
    <mergeCell ref="H242:L242"/>
    <mergeCell ref="M242:Q242"/>
    <mergeCell ref="R242:V242"/>
    <mergeCell ref="W242:AA242"/>
    <mergeCell ref="R234:V234"/>
    <mergeCell ref="W234:AA234"/>
    <mergeCell ref="H235:L235"/>
    <mergeCell ref="M235:Q235"/>
    <mergeCell ref="R235:V235"/>
    <mergeCell ref="W235:AA235"/>
    <mergeCell ref="H236:L236"/>
    <mergeCell ref="M236:Q236"/>
    <mergeCell ref="R236:V236"/>
    <mergeCell ref="W236:AA236"/>
    <mergeCell ref="H237:L237"/>
    <mergeCell ref="W237:AA237"/>
    <mergeCell ref="H231:L231"/>
    <mergeCell ref="W231:AA231"/>
    <mergeCell ref="A216:G216"/>
    <mergeCell ref="A217:G217"/>
    <mergeCell ref="A218:G218"/>
    <mergeCell ref="A219:G219"/>
    <mergeCell ref="A220:G220"/>
    <mergeCell ref="H247:L247"/>
    <mergeCell ref="M247:Q247"/>
    <mergeCell ref="H244:L244"/>
    <mergeCell ref="M244:Q244"/>
    <mergeCell ref="H234:L234"/>
    <mergeCell ref="M234:Q234"/>
    <mergeCell ref="M231:Q231"/>
    <mergeCell ref="H226:L226"/>
    <mergeCell ref="M226:Q226"/>
    <mergeCell ref="H229:L229"/>
    <mergeCell ref="M229:Q229"/>
    <mergeCell ref="H228:L228"/>
    <mergeCell ref="H224:L224"/>
    <mergeCell ref="H232:L232"/>
    <mergeCell ref="M232:Q232"/>
    <mergeCell ref="H243:L243"/>
    <mergeCell ref="M243:Q243"/>
    <mergeCell ref="H216:L216"/>
    <mergeCell ref="M216:Q216"/>
    <mergeCell ref="M221:Q221"/>
    <mergeCell ref="R221:V221"/>
    <mergeCell ref="R231:V231"/>
    <mergeCell ref="R226:V226"/>
    <mergeCell ref="R220:V220"/>
    <mergeCell ref="M238:Q238"/>
    <mergeCell ref="M237:Q237"/>
    <mergeCell ref="R237:V237"/>
    <mergeCell ref="M228:Q228"/>
    <mergeCell ref="R228:V228"/>
    <mergeCell ref="M224:Q224"/>
    <mergeCell ref="R248:V248"/>
    <mergeCell ref="W248:AA248"/>
    <mergeCell ref="H222:L222"/>
    <mergeCell ref="M222:Q222"/>
    <mergeCell ref="R222:V222"/>
    <mergeCell ref="W222:AA222"/>
    <mergeCell ref="H223:L223"/>
    <mergeCell ref="M223:Q223"/>
    <mergeCell ref="R223:V223"/>
    <mergeCell ref="W223:AA223"/>
    <mergeCell ref="H245:L245"/>
    <mergeCell ref="M245:Q245"/>
    <mergeCell ref="R245:V245"/>
    <mergeCell ref="W245:AA245"/>
    <mergeCell ref="R238:V238"/>
    <mergeCell ref="W238:AA238"/>
    <mergeCell ref="H238:L238"/>
    <mergeCell ref="W244:AA244"/>
    <mergeCell ref="H246:L246"/>
    <mergeCell ref="M246:Q246"/>
    <mergeCell ref="W246:AA246"/>
    <mergeCell ref="R224:V224"/>
    <mergeCell ref="R244:V244"/>
    <mergeCell ref="R246:V246"/>
    <mergeCell ref="R243:V243"/>
    <mergeCell ref="R254:V254"/>
    <mergeCell ref="W254:AA254"/>
    <mergeCell ref="H251:L251"/>
    <mergeCell ref="M251:Q251"/>
    <mergeCell ref="R251:V251"/>
    <mergeCell ref="W251:AA251"/>
    <mergeCell ref="H252:L252"/>
    <mergeCell ref="M252:Q252"/>
    <mergeCell ref="R252:V252"/>
    <mergeCell ref="W252:AA252"/>
    <mergeCell ref="H249:L249"/>
    <mergeCell ref="M249:Q249"/>
    <mergeCell ref="R249:V249"/>
    <mergeCell ref="W249:AA249"/>
    <mergeCell ref="H250:L250"/>
    <mergeCell ref="M250:Q250"/>
    <mergeCell ref="R250:V250"/>
    <mergeCell ref="W250:AA250"/>
    <mergeCell ref="W243:AA243"/>
    <mergeCell ref="R247:V247"/>
    <mergeCell ref="W247:AA247"/>
    <mergeCell ref="H248:L248"/>
    <mergeCell ref="M248:Q248"/>
    <mergeCell ref="H255:L255"/>
    <mergeCell ref="M255:Q255"/>
    <mergeCell ref="R255:V255"/>
    <mergeCell ref="W255:AA255"/>
    <mergeCell ref="H256:L256"/>
    <mergeCell ref="M256:Q256"/>
    <mergeCell ref="R256:V256"/>
    <mergeCell ref="W256:AA256"/>
    <mergeCell ref="H253:L253"/>
    <mergeCell ref="M253:Q253"/>
    <mergeCell ref="R253:V253"/>
    <mergeCell ref="W253:AA253"/>
    <mergeCell ref="H254:L254"/>
    <mergeCell ref="M254:Q254"/>
    <mergeCell ref="W203:AA203"/>
    <mergeCell ref="W189:AA189"/>
    <mergeCell ref="R166:V166"/>
    <mergeCell ref="R167:V167"/>
    <mergeCell ref="R168:V168"/>
    <mergeCell ref="R169:V169"/>
    <mergeCell ref="R170:V170"/>
    <mergeCell ref="R162:V162"/>
    <mergeCell ref="R163:V163"/>
    <mergeCell ref="R164:V164"/>
    <mergeCell ref="W168:AA168"/>
    <mergeCell ref="W169:AA169"/>
    <mergeCell ref="W170:AA170"/>
    <mergeCell ref="R172:V172"/>
    <mergeCell ref="W162:AA162"/>
    <mergeCell ref="W163:AA163"/>
    <mergeCell ref="W164:AA164"/>
    <mergeCell ref="W165:AA165"/>
    <mergeCell ref="W166:AA166"/>
    <mergeCell ref="W167:AA167"/>
    <mergeCell ref="R165:V165"/>
    <mergeCell ref="H211:L211"/>
    <mergeCell ref="M211:Q211"/>
    <mergeCell ref="R211:V211"/>
    <mergeCell ref="M190:Q190"/>
    <mergeCell ref="R190:V190"/>
    <mergeCell ref="A8:E8"/>
    <mergeCell ref="F8:AA8"/>
    <mergeCell ref="F7:AA7"/>
    <mergeCell ref="H177:L177"/>
    <mergeCell ref="M177:Q177"/>
    <mergeCell ref="R177:V177"/>
    <mergeCell ref="W177:AA177"/>
    <mergeCell ref="M178:Q178"/>
    <mergeCell ref="R178:V178"/>
    <mergeCell ref="W178:AA178"/>
    <mergeCell ref="H210:L210"/>
    <mergeCell ref="M210:Q210"/>
    <mergeCell ref="R210:V210"/>
    <mergeCell ref="W210:AA210"/>
    <mergeCell ref="H180:L180"/>
    <mergeCell ref="M180:Q180"/>
    <mergeCell ref="R180:V180"/>
    <mergeCell ref="W180:AA180"/>
    <mergeCell ref="H202:L202"/>
  </mergeCells>
  <phoneticPr fontId="2"/>
  <conditionalFormatting sqref="W6:AA6 K12 N13 K14 G20:AA20 K21:AA21 G22:AA22 L28:AA28 G29:AA29 I30:AA30 G31:AA31 G39:I39 M39:N39 P39:Q39 J40:AA40 G41:AA41 H42:AA42 E61 O6:S6 V62 V66 D70 M70 V70 R84 N84 M185:M190 R185:R190 W185:W190 M33 F129 F150 T121:T125 I78 H180:H190 M180 R180 W180 G24:AA27 G32 G37:AA38 V43:V54 G83:G84 L96:L103 H116:M116 F112:F115 T106:T118 H141:M141 F140 F121:F127 F131:F133 F144:F148 V136:AA137 T138 M62:M63 M65:M66 D62:D63 D65:D66 G59:G60 D43:D58 M43:M54 F7 E10:E11 E15:E17 H159:AA179 H192:AA212 H225:AA245 F9 T9:AA9">
    <cfRule type="expression" dxfId="260" priority="9">
      <formula>D6="★入力がありません！"</formula>
    </cfRule>
  </conditionalFormatting>
  <conditionalFormatting sqref="N13">
    <cfRule type="expression" dxfId="259" priority="437">
      <formula>$N$13="★過去のC-CAT登録IDを入力してください"</formula>
    </cfRule>
  </conditionalFormatting>
  <conditionalFormatting sqref="K14 E17 K21:AA21 G25:AA27 L28:AA28 G29:AA29 I30:AA30 G31:AA31 M39:N39 P39:Q39 N13 V62 V66 D70 M70 V70 M185:M190 R185:R190 W185:W190 M33 F129 F150 T121:T125 H180:H190 M180 R180 W180 G32 V43:V54 H116:M116 F112:F115 T106:T118 H141:M141 F140 F121:F127 F131:F133 F144:F148 V136:AA137 T138 M62:M63 M65:M66 D62:D63 D65:D66 D43:D58 M43:M54 H159:AA179 H192:AA212 H225:AA245">
    <cfRule type="expression" dxfId="258" priority="439">
      <formula>D13&lt;&gt;""</formula>
    </cfRule>
  </conditionalFormatting>
  <conditionalFormatting sqref="K14">
    <cfRule type="expression" dxfId="257" priority="436">
      <formula>$K$14="★パネル登録ありの理由を選択してください"</formula>
    </cfRule>
  </conditionalFormatting>
  <conditionalFormatting sqref="E17">
    <cfRule type="expression" dxfId="256" priority="434">
      <formula>$E$17="★がん種区分を入力してください"</formula>
    </cfRule>
  </conditionalFormatting>
  <conditionalFormatting sqref="K21:AA21">
    <cfRule type="expression" dxfId="255" priority="433">
      <formula>$K$21="★検査種別を入力してください"</formula>
    </cfRule>
  </conditionalFormatting>
  <conditionalFormatting sqref="G26:AA26">
    <cfRule type="expression" dxfId="254" priority="432">
      <formula>$G$26="★検体種別を入力してください"</formula>
    </cfRule>
  </conditionalFormatting>
  <conditionalFormatting sqref="L28:AA28">
    <cfRule type="expression" dxfId="253" priority="431">
      <formula>$L$28="★検体採取方法を入力してください"</formula>
    </cfRule>
  </conditionalFormatting>
  <conditionalFormatting sqref="G31:AA31 G32">
    <cfRule type="expression" dxfId="252" priority="430">
      <formula>$G$31="★具体的な採取部位の入力がありません"</formula>
    </cfRule>
  </conditionalFormatting>
  <conditionalFormatting sqref="D43">
    <cfRule type="expression" dxfId="251" priority="424">
      <formula>$D$43="★部位を入力してください"</formula>
    </cfRule>
  </conditionalFormatting>
  <conditionalFormatting sqref="D44">
    <cfRule type="expression" dxfId="250" priority="423">
      <formula>$D$44="★部位を入力してください"</formula>
    </cfRule>
  </conditionalFormatting>
  <conditionalFormatting sqref="D45">
    <cfRule type="expression" dxfId="249" priority="422">
      <formula>$D$45="★活動性を入力してください"</formula>
    </cfRule>
  </conditionalFormatting>
  <conditionalFormatting sqref="M44">
    <cfRule type="expression" dxfId="248" priority="421">
      <formula>M44="★部位を入力してください"</formula>
    </cfRule>
  </conditionalFormatting>
  <conditionalFormatting sqref="D56 V52 M52 D52 D48 M48 V48 V44">
    <cfRule type="expression" dxfId="247" priority="420">
      <formula>D44="★部位を入力してください"</formula>
    </cfRule>
  </conditionalFormatting>
  <conditionalFormatting sqref="M46 V46 D50 M50 V50 D54 M54 V54 D58">
    <cfRule type="expression" dxfId="246" priority="419">
      <formula>D46="★発症年齢を入力してください"</formula>
    </cfRule>
  </conditionalFormatting>
  <conditionalFormatting sqref="M45 V45:V46 V49:V50 V53:V54 D49:D50 D53:D54 D57:D58 M49:M50 M53:M54">
    <cfRule type="expression" dxfId="245" priority="418">
      <formula>D45="★活動性を入力してください"</formula>
    </cfRule>
  </conditionalFormatting>
  <conditionalFormatting sqref="G60">
    <cfRule type="expression" dxfId="244" priority="416">
      <formula>$G$60="★活動性の入力がありません"</formula>
    </cfRule>
    <cfRule type="expression" dxfId="243" priority="417">
      <formula>$G$60&lt;&gt;""</formula>
    </cfRule>
  </conditionalFormatting>
  <conditionalFormatting sqref="D64 M64">
    <cfRule type="expression" dxfId="242" priority="415">
      <formula>D64="★入力がありません！"</formula>
    </cfRule>
  </conditionalFormatting>
  <conditionalFormatting sqref="D64 M64">
    <cfRule type="expression" dxfId="241" priority="414">
      <formula>D64&lt;&gt;""</formula>
    </cfRule>
  </conditionalFormatting>
  <conditionalFormatting sqref="D62">
    <cfRule type="expression" dxfId="240" priority="407">
      <formula>$D$62="★続柄を選択してください"</formula>
    </cfRule>
  </conditionalFormatting>
  <conditionalFormatting sqref="D63">
    <cfRule type="expression" dxfId="239" priority="403">
      <formula>D63="★癌腫を選択してください"</formula>
    </cfRule>
  </conditionalFormatting>
  <conditionalFormatting sqref="D64">
    <cfRule type="expression" dxfId="238" priority="402">
      <formula>D64="★癌腫を入力してください"</formula>
    </cfRule>
  </conditionalFormatting>
  <conditionalFormatting sqref="D65">
    <cfRule type="expression" dxfId="237" priority="401">
      <formula>D65="★罹患年代を選択してください"</formula>
    </cfRule>
  </conditionalFormatting>
  <conditionalFormatting sqref="M63">
    <cfRule type="expression" dxfId="236" priority="400">
      <formula>M63="★癌腫を選択してください"</formula>
    </cfRule>
  </conditionalFormatting>
  <conditionalFormatting sqref="M64">
    <cfRule type="expression" dxfId="235" priority="399">
      <formula>M64="★癌腫を入力してください"</formula>
    </cfRule>
  </conditionalFormatting>
  <conditionalFormatting sqref="M65">
    <cfRule type="expression" dxfId="234" priority="398">
      <formula>M65="★罹患年代を選択してください"</formula>
    </cfRule>
  </conditionalFormatting>
  <conditionalFormatting sqref="V72">
    <cfRule type="expression" dxfId="233" priority="329">
      <formula>V72="★入力がありません！"</formula>
    </cfRule>
  </conditionalFormatting>
  <conditionalFormatting sqref="V72">
    <cfRule type="expression" dxfId="232" priority="328">
      <formula>V72&lt;&gt;""</formula>
    </cfRule>
  </conditionalFormatting>
  <conditionalFormatting sqref="V71">
    <cfRule type="expression" dxfId="231" priority="327">
      <formula>V71="★癌腫を選択してください"</formula>
    </cfRule>
  </conditionalFormatting>
  <conditionalFormatting sqref="V63 V65">
    <cfRule type="expression" dxfId="230" priority="376">
      <formula>V63="★入力がありません！"</formula>
    </cfRule>
  </conditionalFormatting>
  <conditionalFormatting sqref="V63 V65">
    <cfRule type="expression" dxfId="229" priority="375">
      <formula>V63&lt;&gt;""</formula>
    </cfRule>
  </conditionalFormatting>
  <conditionalFormatting sqref="V64">
    <cfRule type="expression" dxfId="228" priority="374">
      <formula>V64="★入力がありません！"</formula>
    </cfRule>
  </conditionalFormatting>
  <conditionalFormatting sqref="V64">
    <cfRule type="expression" dxfId="227" priority="373">
      <formula>V64&lt;&gt;""</formula>
    </cfRule>
  </conditionalFormatting>
  <conditionalFormatting sqref="V63">
    <cfRule type="expression" dxfId="226" priority="372">
      <formula>V63="★癌腫を選択してください"</formula>
    </cfRule>
  </conditionalFormatting>
  <conditionalFormatting sqref="V64">
    <cfRule type="expression" dxfId="225" priority="371">
      <formula>V64="★癌腫を入力してください"</formula>
    </cfRule>
  </conditionalFormatting>
  <conditionalFormatting sqref="V65">
    <cfRule type="expression" dxfId="224" priority="370">
      <formula>V65="★罹患年代を選択してください"</formula>
    </cfRule>
  </conditionalFormatting>
  <conditionalFormatting sqref="D67 D69">
    <cfRule type="expression" dxfId="223" priority="369">
      <formula>D67="★入力がありません！"</formula>
    </cfRule>
  </conditionalFormatting>
  <conditionalFormatting sqref="D67 D69">
    <cfRule type="expression" dxfId="222" priority="368">
      <formula>D67&lt;&gt;""</formula>
    </cfRule>
  </conditionalFormatting>
  <conditionalFormatting sqref="D68">
    <cfRule type="expression" dxfId="221" priority="367">
      <formula>D68="★入力がありません！"</formula>
    </cfRule>
  </conditionalFormatting>
  <conditionalFormatting sqref="D68">
    <cfRule type="expression" dxfId="220" priority="366">
      <formula>D68&lt;&gt;""</formula>
    </cfRule>
  </conditionalFormatting>
  <conditionalFormatting sqref="D67">
    <cfRule type="expression" dxfId="219" priority="365">
      <formula>D67="★癌腫を選択してください"</formula>
    </cfRule>
  </conditionalFormatting>
  <conditionalFormatting sqref="D68">
    <cfRule type="expression" dxfId="218" priority="364">
      <formula>D68="★癌腫を入力してください"</formula>
    </cfRule>
  </conditionalFormatting>
  <conditionalFormatting sqref="D69">
    <cfRule type="expression" dxfId="217" priority="363">
      <formula>D69="★罹患年代を選択してください"</formula>
    </cfRule>
  </conditionalFormatting>
  <conditionalFormatting sqref="M67 M69">
    <cfRule type="expression" dxfId="216" priority="362">
      <formula>M67="★入力がありません！"</formula>
    </cfRule>
  </conditionalFormatting>
  <conditionalFormatting sqref="M67 M69">
    <cfRule type="expression" dxfId="215" priority="361">
      <formula>M67&lt;&gt;""</formula>
    </cfRule>
  </conditionalFormatting>
  <conditionalFormatting sqref="M68">
    <cfRule type="expression" dxfId="214" priority="360">
      <formula>M68="★入力がありません！"</formula>
    </cfRule>
  </conditionalFormatting>
  <conditionalFormatting sqref="M68">
    <cfRule type="expression" dxfId="213" priority="359">
      <formula>M68&lt;&gt;""</formula>
    </cfRule>
  </conditionalFormatting>
  <conditionalFormatting sqref="M67">
    <cfRule type="expression" dxfId="212" priority="358">
      <formula>M67="★癌腫を選択してください"</formula>
    </cfRule>
  </conditionalFormatting>
  <conditionalFormatting sqref="M68">
    <cfRule type="expression" dxfId="211" priority="357">
      <formula>M68="★癌腫を入力してください"</formula>
    </cfRule>
  </conditionalFormatting>
  <conditionalFormatting sqref="M69">
    <cfRule type="expression" dxfId="210" priority="356">
      <formula>M69="★罹患年代を選択してください"</formula>
    </cfRule>
  </conditionalFormatting>
  <conditionalFormatting sqref="V67 V69">
    <cfRule type="expression" dxfId="209" priority="355">
      <formula>V67="★入力がありません！"</formula>
    </cfRule>
  </conditionalFormatting>
  <conditionalFormatting sqref="V67 V69">
    <cfRule type="expression" dxfId="208" priority="354">
      <formula>V67&lt;&gt;""</formula>
    </cfRule>
  </conditionalFormatting>
  <conditionalFormatting sqref="V68">
    <cfRule type="expression" dxfId="207" priority="353">
      <formula>V68="★入力がありません！"</formula>
    </cfRule>
  </conditionalFormatting>
  <conditionalFormatting sqref="V68">
    <cfRule type="expression" dxfId="206" priority="352">
      <formula>V68&lt;&gt;""</formula>
    </cfRule>
  </conditionalFormatting>
  <conditionalFormatting sqref="V67">
    <cfRule type="expression" dxfId="205" priority="351">
      <formula>V67="★癌腫を選択してください"</formula>
    </cfRule>
  </conditionalFormatting>
  <conditionalFormatting sqref="V68">
    <cfRule type="expression" dxfId="204" priority="350">
      <formula>V68="★癌腫を入力してください"</formula>
    </cfRule>
  </conditionalFormatting>
  <conditionalFormatting sqref="V69">
    <cfRule type="expression" dxfId="203" priority="349">
      <formula>V69="★罹患年代を選択してください"</formula>
    </cfRule>
  </conditionalFormatting>
  <conditionalFormatting sqref="G90 R90 N90">
    <cfRule type="expression" dxfId="202" priority="302">
      <formula>G90="★入力がありません！"</formula>
    </cfRule>
  </conditionalFormatting>
  <conditionalFormatting sqref="D71 D73">
    <cfRule type="expression" dxfId="201" priority="345">
      <formula>D71="★入力がありません！"</formula>
    </cfRule>
  </conditionalFormatting>
  <conditionalFormatting sqref="D71 D73">
    <cfRule type="expression" dxfId="200" priority="344">
      <formula>D71&lt;&gt;""</formula>
    </cfRule>
  </conditionalFormatting>
  <conditionalFormatting sqref="D72">
    <cfRule type="expression" dxfId="199" priority="343">
      <formula>D72="★入力がありません！"</formula>
    </cfRule>
  </conditionalFormatting>
  <conditionalFormatting sqref="D72">
    <cfRule type="expression" dxfId="198" priority="342">
      <formula>D72&lt;&gt;""</formula>
    </cfRule>
  </conditionalFormatting>
  <conditionalFormatting sqref="D71">
    <cfRule type="expression" dxfId="197" priority="341">
      <formula>D71="★癌腫を選択してください"</formula>
    </cfRule>
  </conditionalFormatting>
  <conditionalFormatting sqref="D72">
    <cfRule type="expression" dxfId="196" priority="340">
      <formula>D72="★癌腫を入力してください"</formula>
    </cfRule>
  </conditionalFormatting>
  <conditionalFormatting sqref="D73">
    <cfRule type="expression" dxfId="195" priority="339">
      <formula>D73="★罹患年代を選択してください"</formula>
    </cfRule>
  </conditionalFormatting>
  <conditionalFormatting sqref="M71 M73">
    <cfRule type="expression" dxfId="194" priority="338">
      <formula>M71="★入力がありません！"</formula>
    </cfRule>
  </conditionalFormatting>
  <conditionalFormatting sqref="M71 M73">
    <cfRule type="expression" dxfId="193" priority="337">
      <formula>M71&lt;&gt;""</formula>
    </cfRule>
  </conditionalFormatting>
  <conditionalFormatting sqref="M72">
    <cfRule type="expression" dxfId="192" priority="336">
      <formula>M72="★入力がありません！"</formula>
    </cfRule>
  </conditionalFormatting>
  <conditionalFormatting sqref="M72">
    <cfRule type="expression" dxfId="191" priority="335">
      <formula>M72&lt;&gt;""</formula>
    </cfRule>
  </conditionalFormatting>
  <conditionalFormatting sqref="M71">
    <cfRule type="expression" dxfId="190" priority="334">
      <formula>M71="★癌腫を選択してください"</formula>
    </cfRule>
  </conditionalFormatting>
  <conditionalFormatting sqref="M72">
    <cfRule type="expression" dxfId="189" priority="333">
      <formula>M72="★癌腫を入力してください"</formula>
    </cfRule>
  </conditionalFormatting>
  <conditionalFormatting sqref="M73">
    <cfRule type="expression" dxfId="188" priority="332">
      <formula>M73="★罹患年代を選択してください"</formula>
    </cfRule>
  </conditionalFormatting>
  <conditionalFormatting sqref="V71 V73">
    <cfRule type="expression" dxfId="187" priority="331">
      <formula>V71="★入力がありません！"</formula>
    </cfRule>
  </conditionalFormatting>
  <conditionalFormatting sqref="V71 V73">
    <cfRule type="expression" dxfId="186" priority="330">
      <formula>V71&lt;&gt;""</formula>
    </cfRule>
  </conditionalFormatting>
  <conditionalFormatting sqref="V72">
    <cfRule type="expression" dxfId="185" priority="326">
      <formula>V72="★癌腫を入力してください"</formula>
    </cfRule>
  </conditionalFormatting>
  <conditionalFormatting sqref="V73">
    <cfRule type="expression" dxfId="184" priority="325">
      <formula>V73="★罹患年代を選択してください"</formula>
    </cfRule>
  </conditionalFormatting>
  <conditionalFormatting sqref="G93 R93 N93">
    <cfRule type="expression" dxfId="183" priority="300">
      <formula>G93="★入力がありません！"</formula>
    </cfRule>
  </conditionalFormatting>
  <conditionalFormatting sqref="D77">
    <cfRule type="expression" dxfId="182" priority="308">
      <formula>D77="★罹患年代を選択してください"</formula>
    </cfRule>
  </conditionalFormatting>
  <conditionalFormatting sqref="D74">
    <cfRule type="expression" dxfId="181" priority="324">
      <formula>D74="★入力がありません！"</formula>
    </cfRule>
  </conditionalFormatting>
  <conditionalFormatting sqref="D74">
    <cfRule type="expression" dxfId="180" priority="323">
      <formula>D74&lt;&gt;""</formula>
    </cfRule>
  </conditionalFormatting>
  <conditionalFormatting sqref="D76">
    <cfRule type="expression" dxfId="179" priority="312">
      <formula>D76="★入力がありません！"</formula>
    </cfRule>
  </conditionalFormatting>
  <conditionalFormatting sqref="D76">
    <cfRule type="expression" dxfId="178" priority="311">
      <formula>D76&lt;&gt;""</formula>
    </cfRule>
  </conditionalFormatting>
  <conditionalFormatting sqref="D74">
    <cfRule type="expression" dxfId="177" priority="320">
      <formula>D74="★癌腫を選択してください"</formula>
    </cfRule>
  </conditionalFormatting>
  <conditionalFormatting sqref="D76">
    <cfRule type="expression" dxfId="176" priority="309">
      <formula>D76="★癌腫を入力してください"</formula>
    </cfRule>
  </conditionalFormatting>
  <conditionalFormatting sqref="D75 D77">
    <cfRule type="expression" dxfId="175" priority="314">
      <formula>D75="★入力がありません！"</formula>
    </cfRule>
  </conditionalFormatting>
  <conditionalFormatting sqref="D75 D77">
    <cfRule type="expression" dxfId="174" priority="313">
      <formula>D75&lt;&gt;""</formula>
    </cfRule>
  </conditionalFormatting>
  <conditionalFormatting sqref="G88 R88 N88">
    <cfRule type="expression" dxfId="173" priority="304">
      <formula>G88="★入力がありません！"</formula>
    </cfRule>
  </conditionalFormatting>
  <conditionalFormatting sqref="D75">
    <cfRule type="expression" dxfId="172" priority="310">
      <formula>D75="★癌腫を選択してください"</formula>
    </cfRule>
  </conditionalFormatting>
  <conditionalFormatting sqref="G85 R85 N85">
    <cfRule type="expression" dxfId="171" priority="307">
      <formula>G85="★入力がありません！"</formula>
    </cfRule>
  </conditionalFormatting>
  <conditionalFormatting sqref="G86 R86 N86">
    <cfRule type="expression" dxfId="170" priority="306">
      <formula>G86="★入力がありません！"</formula>
    </cfRule>
  </conditionalFormatting>
  <conditionalFormatting sqref="G87 R87 N87">
    <cfRule type="expression" dxfId="169" priority="305">
      <formula>G87="★入力がありません！"</formula>
    </cfRule>
  </conditionalFormatting>
  <conditionalFormatting sqref="G89 R89 N89">
    <cfRule type="expression" dxfId="168" priority="303">
      <formula>G89="★入力がありません！"</formula>
    </cfRule>
  </conditionalFormatting>
  <conditionalFormatting sqref="G92 R92 N92">
    <cfRule type="expression" dxfId="167" priority="301">
      <formula>G92="★入力がありません！"</formula>
    </cfRule>
  </conditionalFormatting>
  <conditionalFormatting sqref="G91 R91 N91">
    <cfRule type="expression" dxfId="166" priority="299">
      <formula>G91="★入力がありません！"</formula>
    </cfRule>
  </conditionalFormatting>
  <conditionalFormatting sqref="R84:R93">
    <cfRule type="expression" dxfId="165" priority="294">
      <formula>R84="★転移部位を入力してください"</formula>
    </cfRule>
  </conditionalFormatting>
  <conditionalFormatting sqref="G84">
    <cfRule type="expression" dxfId="164" priority="295">
      <formula>$G$84="★転移部位を選択してください"</formula>
    </cfRule>
  </conditionalFormatting>
  <conditionalFormatting sqref="G84:G93 R84:R93">
    <cfRule type="expression" dxfId="163" priority="296">
      <formula>G84&lt;&gt;""</formula>
    </cfRule>
  </conditionalFormatting>
  <conditionalFormatting sqref="F122 F107 F113">
    <cfRule type="expression" dxfId="162" priority="293">
      <formula>$F$122="★EGFR-typeを選択してください"</formula>
    </cfRule>
  </conditionalFormatting>
  <conditionalFormatting sqref="F124 H116:M116 F115 F109">
    <cfRule type="expression" dxfId="161" priority="291">
      <formula>$F$124="★EGFR-TKI体制後EGFR-T790Mの選択がありません"</formula>
    </cfRule>
  </conditionalFormatting>
  <conditionalFormatting sqref="F133">
    <cfRule type="expression" dxfId="160" priority="290">
      <formula>$F$133="★陽性率を入力してください"</formula>
    </cfRule>
  </conditionalFormatting>
  <conditionalFormatting sqref="T107">
    <cfRule type="expression" dxfId="159" priority="289">
      <formula>$T$107="★KRAS-typeを選択してください"</formula>
    </cfRule>
  </conditionalFormatting>
  <conditionalFormatting sqref="T110">
    <cfRule type="expression" dxfId="158" priority="288">
      <formula>$T$110="★NRAS-typeを選択してください"</formula>
    </cfRule>
  </conditionalFormatting>
  <conditionalFormatting sqref="H160:L160">
    <cfRule type="expression" dxfId="157" priority="286">
      <formula>H160="★承認薬併用治験への該当を選択してください"</formula>
    </cfRule>
  </conditionalFormatting>
  <conditionalFormatting sqref="H161:L161">
    <cfRule type="expression" dxfId="156" priority="285">
      <formula>H161="★実施目的を選択してください"</formula>
    </cfRule>
  </conditionalFormatting>
  <conditionalFormatting sqref="H162:L162">
    <cfRule type="expression" dxfId="155" priority="284">
      <formula>H162="★実施施設を選択してください"</formula>
    </cfRule>
  </conditionalFormatting>
  <conditionalFormatting sqref="H163:L163">
    <cfRule type="expression" dxfId="154" priority="283">
      <formula>H163="★レジメン名を入力してください"</formula>
    </cfRule>
  </conditionalFormatting>
  <conditionalFormatting sqref="H164:L164">
    <cfRule type="expression" dxfId="153" priority="282">
      <formula>H164="★薬剤名を入力してください"</formula>
    </cfRule>
  </conditionalFormatting>
  <conditionalFormatting sqref="H174:L174">
    <cfRule type="expression" dxfId="152" priority="281">
      <formula>H174="★投与開始日を入力してください"</formula>
    </cfRule>
  </conditionalFormatting>
  <conditionalFormatting sqref="H175:L175">
    <cfRule type="expression" dxfId="151" priority="280">
      <formula>H175="★投与終了日を入力してください"</formula>
    </cfRule>
  </conditionalFormatting>
  <conditionalFormatting sqref="H179:L179 H180">
    <cfRule type="expression" dxfId="150" priority="279">
      <formula>H179="★最良総合効果を選択してください"</formula>
    </cfRule>
  </conditionalFormatting>
  <conditionalFormatting sqref="M160:Q160">
    <cfRule type="expression" dxfId="149" priority="278">
      <formula>M160="★承認薬併用治験への該当を選択してください"</formula>
    </cfRule>
  </conditionalFormatting>
  <conditionalFormatting sqref="M160:Q160">
    <cfRule type="expression" dxfId="148" priority="277">
      <formula>M160="★承認薬併用治験への該当を選択してください"</formula>
    </cfRule>
  </conditionalFormatting>
  <conditionalFormatting sqref="M161:Q161">
    <cfRule type="expression" dxfId="147" priority="276">
      <formula>M161="★実施目的を選択してください"</formula>
    </cfRule>
  </conditionalFormatting>
  <conditionalFormatting sqref="M162:Q162">
    <cfRule type="expression" dxfId="146" priority="275">
      <formula>M162="★実施施設を選択してください"</formula>
    </cfRule>
  </conditionalFormatting>
  <conditionalFormatting sqref="M163:Q163">
    <cfRule type="expression" dxfId="145" priority="274">
      <formula>M163="★レジメン名を入力してください"</formula>
    </cfRule>
  </conditionalFormatting>
  <conditionalFormatting sqref="M164:Q164">
    <cfRule type="expression" dxfId="144" priority="273">
      <formula>M164="★薬剤名を入力してください"</formula>
    </cfRule>
  </conditionalFormatting>
  <conditionalFormatting sqref="M174:Q174">
    <cfRule type="expression" dxfId="143" priority="272">
      <formula>M174="★投与開始日を入力してください"</formula>
    </cfRule>
  </conditionalFormatting>
  <conditionalFormatting sqref="M175:Q175">
    <cfRule type="expression" dxfId="142" priority="271">
      <formula>M175="★投与終了日を入力してください"</formula>
    </cfRule>
  </conditionalFormatting>
  <conditionalFormatting sqref="M179:Q179 M180">
    <cfRule type="expression" dxfId="141" priority="270">
      <formula>M179="★最良総合効果を選択してください"</formula>
    </cfRule>
  </conditionalFormatting>
  <conditionalFormatting sqref="R160:AA160">
    <cfRule type="expression" dxfId="140" priority="269">
      <formula>R160="★承認薬併用治験への該当を選択してください"</formula>
    </cfRule>
  </conditionalFormatting>
  <conditionalFormatting sqref="R161:AA161">
    <cfRule type="expression" dxfId="139" priority="268">
      <formula>R161="★実施目的を選択してください"</formula>
    </cfRule>
  </conditionalFormatting>
  <conditionalFormatting sqref="R162:AA162">
    <cfRule type="expression" dxfId="138" priority="267">
      <formula>R162="★実施施設を選択してください"</formula>
    </cfRule>
  </conditionalFormatting>
  <conditionalFormatting sqref="R163:AA163">
    <cfRule type="expression" dxfId="137" priority="266">
      <formula>R163="★レジメン名を入力してください"</formula>
    </cfRule>
  </conditionalFormatting>
  <conditionalFormatting sqref="R164:AA164">
    <cfRule type="expression" dxfId="136" priority="265">
      <formula>R164="★薬剤名を入力してください"</formula>
    </cfRule>
  </conditionalFormatting>
  <conditionalFormatting sqref="R174:AA174">
    <cfRule type="expression" dxfId="135" priority="264">
      <formula>R174="★投与開始日を入力してください"</formula>
    </cfRule>
  </conditionalFormatting>
  <conditionalFormatting sqref="R175:AA175">
    <cfRule type="expression" dxfId="134" priority="263">
      <formula>R175="★投与終了日を入力してください"</formula>
    </cfRule>
  </conditionalFormatting>
  <conditionalFormatting sqref="R179:AA179 R180 W180">
    <cfRule type="expression" dxfId="133" priority="262">
      <formula>R179="★最良総合効果を選択してください"</formula>
    </cfRule>
  </conditionalFormatting>
  <conditionalFormatting sqref="H193:AA193">
    <cfRule type="expression" dxfId="132" priority="261">
      <formula>H193="★承認薬併用治験への該当を選択してください"</formula>
    </cfRule>
  </conditionalFormatting>
  <conditionalFormatting sqref="H194:AA194">
    <cfRule type="expression" dxfId="131" priority="260">
      <formula>H194="★実施目的を選択してください"</formula>
    </cfRule>
  </conditionalFormatting>
  <conditionalFormatting sqref="H195:AA195">
    <cfRule type="expression" dxfId="130" priority="259">
      <formula>H195="★実施施設を選択してください"</formula>
    </cfRule>
  </conditionalFormatting>
  <conditionalFormatting sqref="H196:AA196">
    <cfRule type="expression" dxfId="129" priority="258">
      <formula>H196="★レジメン名を入力してください"</formula>
    </cfRule>
  </conditionalFormatting>
  <conditionalFormatting sqref="H197:AA197">
    <cfRule type="expression" dxfId="128" priority="257">
      <formula>H197="★薬剤名を入力してください"</formula>
    </cfRule>
  </conditionalFormatting>
  <conditionalFormatting sqref="H207:AA207">
    <cfRule type="expression" dxfId="127" priority="256">
      <formula>H207="★投与開始日を入力してください"</formula>
    </cfRule>
  </conditionalFormatting>
  <conditionalFormatting sqref="H208:AA208">
    <cfRule type="expression" dxfId="126" priority="255">
      <formula>H208="★投与終了日を入力してください"</formula>
    </cfRule>
  </conditionalFormatting>
  <conditionalFormatting sqref="H212:AA212">
    <cfRule type="expression" dxfId="125" priority="254">
      <formula>H212="★最良総合効果を選択してください"</formula>
    </cfRule>
  </conditionalFormatting>
  <conditionalFormatting sqref="H226:AA226">
    <cfRule type="expression" dxfId="124" priority="253">
      <formula>H226="★承認薬併用治験への該当を選択してください"</formula>
    </cfRule>
  </conditionalFormatting>
  <conditionalFormatting sqref="H227:AA227">
    <cfRule type="expression" dxfId="123" priority="252">
      <formula>H227="★実施目的を選択してください"</formula>
    </cfRule>
  </conditionalFormatting>
  <conditionalFormatting sqref="H228:AA228">
    <cfRule type="expression" dxfId="122" priority="251">
      <formula>H228="★実施施設を選択してください"</formula>
    </cfRule>
  </conditionalFormatting>
  <conditionalFormatting sqref="H229:AA229">
    <cfRule type="expression" dxfId="121" priority="250">
      <formula>H229="★レジメン名を入力してください"</formula>
    </cfRule>
  </conditionalFormatting>
  <conditionalFormatting sqref="H230:AA230">
    <cfRule type="expression" dxfId="120" priority="249">
      <formula>H230="★薬剤名を入力してください"</formula>
    </cfRule>
  </conditionalFormatting>
  <conditionalFormatting sqref="H240:AA240">
    <cfRule type="expression" dxfId="119" priority="248">
      <formula>H240="★投与開始日を入力してください"</formula>
    </cfRule>
  </conditionalFormatting>
  <conditionalFormatting sqref="H241:AA241">
    <cfRule type="expression" dxfId="118" priority="247">
      <formula>H241="★投与終了日を入力してください"</formula>
    </cfRule>
  </conditionalFormatting>
  <conditionalFormatting sqref="H245:AA245">
    <cfRule type="expression" dxfId="117" priority="246">
      <formula>H245="★最良総合効果を選択してください"</formula>
    </cfRule>
  </conditionalFormatting>
  <conditionalFormatting sqref="H176:L178 H210:L211 H243:L244">
    <cfRule type="expression" dxfId="116" priority="221">
      <formula>H176="★終了理由を選択してください"</formula>
    </cfRule>
  </conditionalFormatting>
  <conditionalFormatting sqref="M176:AA176">
    <cfRule type="expression" dxfId="115" priority="220">
      <formula>M176="★終了理由を選択してください"</formula>
    </cfRule>
  </conditionalFormatting>
  <conditionalFormatting sqref="H209:AA209">
    <cfRule type="expression" dxfId="114" priority="219">
      <formula>H209="★終了理由を選択してください"</formula>
    </cfRule>
  </conditionalFormatting>
  <conditionalFormatting sqref="H242:AA242">
    <cfRule type="expression" dxfId="113" priority="218">
      <formula>H242="★終了理由を選択してください"</formula>
    </cfRule>
  </conditionalFormatting>
  <conditionalFormatting sqref="H218:H223 W218:W223 R218:R223 M218:M223">
    <cfRule type="expression" dxfId="112" priority="216">
      <formula>H218="★入力がありません！"</formula>
    </cfRule>
  </conditionalFormatting>
  <conditionalFormatting sqref="H218:H223 W218:W223 R218:R223 M218:M223">
    <cfRule type="expression" dxfId="111" priority="217">
      <formula>H218&lt;&gt;""</formula>
    </cfRule>
  </conditionalFormatting>
  <conditionalFormatting sqref="H251:H256 W251:W256 R251:R256 M251:M256">
    <cfRule type="expression" dxfId="110" priority="211">
      <formula>H251="★入力がありません！"</formula>
    </cfRule>
  </conditionalFormatting>
  <conditionalFormatting sqref="H251:H256 W251:W256 R251:R256 M251:M256">
    <cfRule type="expression" dxfId="109" priority="212">
      <formula>H251&lt;&gt;""</formula>
    </cfRule>
  </conditionalFormatting>
  <conditionalFormatting sqref="H181:L181">
    <cfRule type="expression" dxfId="108" priority="207">
      <formula>H181="★有害事象を選択してください"</formula>
    </cfRule>
  </conditionalFormatting>
  <conditionalFormatting sqref="H182:L182">
    <cfRule type="expression" dxfId="107" priority="193">
      <formula>H182="★発現日を入力してください"</formula>
    </cfRule>
  </conditionalFormatting>
  <conditionalFormatting sqref="H183:L183">
    <cfRule type="expression" dxfId="106" priority="192">
      <formula>H183="★日本語名称を入力してください"</formula>
    </cfRule>
  </conditionalFormatting>
  <conditionalFormatting sqref="H184:L184">
    <cfRule type="expression" dxfId="105" priority="191">
      <formula>H184="★最悪Gradeを選択してください"</formula>
    </cfRule>
  </conditionalFormatting>
  <conditionalFormatting sqref="M181:M184 R181:R184 W181:W184">
    <cfRule type="expression" dxfId="104" priority="189">
      <formula>M181="★入力がありません！"</formula>
    </cfRule>
  </conditionalFormatting>
  <conditionalFormatting sqref="M181:M184 R181:R184 W181:W184">
    <cfRule type="expression" dxfId="103" priority="190">
      <formula>M181&lt;&gt;""</formula>
    </cfRule>
  </conditionalFormatting>
  <conditionalFormatting sqref="M181:AA181">
    <cfRule type="expression" dxfId="102" priority="188">
      <formula>M181="★有害事象を選択してください"</formula>
    </cfRule>
  </conditionalFormatting>
  <conditionalFormatting sqref="M182:AA182">
    <cfRule type="expression" dxfId="101" priority="187">
      <formula>M182="★発現日を入力してください"</formula>
    </cfRule>
  </conditionalFormatting>
  <conditionalFormatting sqref="M183:AA183">
    <cfRule type="expression" dxfId="100" priority="186">
      <formula>M183="★日本語名称を入力してください"</formula>
    </cfRule>
  </conditionalFormatting>
  <conditionalFormatting sqref="M184:AA184">
    <cfRule type="expression" dxfId="99" priority="185">
      <formula>M184="★最悪Gradeを選択してください"</formula>
    </cfRule>
  </conditionalFormatting>
  <conditionalFormatting sqref="H215:H217">
    <cfRule type="expression" dxfId="98" priority="161">
      <formula>H215="★入力がありません！"</formula>
    </cfRule>
  </conditionalFormatting>
  <conditionalFormatting sqref="H215:H217">
    <cfRule type="expression" dxfId="97" priority="162">
      <formula>H215&lt;&gt;""</formula>
    </cfRule>
  </conditionalFormatting>
  <conditionalFormatting sqref="H215:L215">
    <cfRule type="expression" dxfId="96" priority="160">
      <formula>H215="★発現日を入力してください"</formula>
    </cfRule>
  </conditionalFormatting>
  <conditionalFormatting sqref="H216:L216">
    <cfRule type="expression" dxfId="95" priority="159">
      <formula>H216="★日本語名称を入力してください"</formula>
    </cfRule>
  </conditionalFormatting>
  <conditionalFormatting sqref="H217:L217">
    <cfRule type="expression" dxfId="94" priority="158">
      <formula>H217="★最悪Gradeを選択してください"</formula>
    </cfRule>
  </conditionalFormatting>
  <conditionalFormatting sqref="M215:M217 R215:R217 W215:W217">
    <cfRule type="expression" dxfId="93" priority="156">
      <formula>M215="★入力がありません！"</formula>
    </cfRule>
  </conditionalFormatting>
  <conditionalFormatting sqref="M215:M217 R215:R217 W215:W217">
    <cfRule type="expression" dxfId="92" priority="157">
      <formula>M215&lt;&gt;""</formula>
    </cfRule>
  </conditionalFormatting>
  <conditionalFormatting sqref="M215:AA215">
    <cfRule type="expression" dxfId="91" priority="155">
      <formula>M215="★発現日を入力してください"</formula>
    </cfRule>
  </conditionalFormatting>
  <conditionalFormatting sqref="M216:AA216">
    <cfRule type="expression" dxfId="90" priority="154">
      <formula>M216="★日本語名称を入力してください"</formula>
    </cfRule>
  </conditionalFormatting>
  <conditionalFormatting sqref="M217:AA217">
    <cfRule type="expression" dxfId="89" priority="153">
      <formula>M217="★最悪Gradeを選択してください"</formula>
    </cfRule>
  </conditionalFormatting>
  <conditionalFormatting sqref="H248:H250">
    <cfRule type="expression" dxfId="88" priority="138">
      <formula>H248="★入力がありません！"</formula>
    </cfRule>
  </conditionalFormatting>
  <conditionalFormatting sqref="H248:H250">
    <cfRule type="expression" dxfId="87" priority="139">
      <formula>H248&lt;&gt;""</formula>
    </cfRule>
  </conditionalFormatting>
  <conditionalFormatting sqref="H248:L248">
    <cfRule type="expression" dxfId="86" priority="137">
      <formula>H248="★発現日を入力してください"</formula>
    </cfRule>
  </conditionalFormatting>
  <conditionalFormatting sqref="H249:L249">
    <cfRule type="expression" dxfId="85" priority="136">
      <formula>H249="★日本語名称を入力してください"</formula>
    </cfRule>
  </conditionalFormatting>
  <conditionalFormatting sqref="H250:L250">
    <cfRule type="expression" dxfId="84" priority="135">
      <formula>H250="★最悪Gradeを選択してください"</formula>
    </cfRule>
  </conditionalFormatting>
  <conditionalFormatting sqref="M248:M250 R248:R250 W248:W250">
    <cfRule type="expression" dxfId="83" priority="133">
      <formula>M248="★入力がありません！"</formula>
    </cfRule>
  </conditionalFormatting>
  <conditionalFormatting sqref="M248:M250 R248:R250 W248:W250">
    <cfRule type="expression" dxfId="82" priority="134">
      <formula>M248&lt;&gt;""</formula>
    </cfRule>
  </conditionalFormatting>
  <conditionalFormatting sqref="M248:AA248">
    <cfRule type="expression" dxfId="81" priority="132">
      <formula>M248="★発現日を入力してください"</formula>
    </cfRule>
  </conditionalFormatting>
  <conditionalFormatting sqref="M249:AA249">
    <cfRule type="expression" dxfId="80" priority="131">
      <formula>M249="★日本語名称を入力してください"</formula>
    </cfRule>
  </conditionalFormatting>
  <conditionalFormatting sqref="M250:AA250">
    <cfRule type="expression" dxfId="79" priority="130">
      <formula>M250="★最悪Gradeを選択してください"</formula>
    </cfRule>
  </conditionalFormatting>
  <conditionalFormatting sqref="H214">
    <cfRule type="expression" dxfId="78" priority="125">
      <formula>H214="★入力がありません！"</formula>
    </cfRule>
  </conditionalFormatting>
  <conditionalFormatting sqref="H214">
    <cfRule type="expression" dxfId="77" priority="126">
      <formula>H214&lt;&gt;""</formula>
    </cfRule>
  </conditionalFormatting>
  <conditionalFormatting sqref="H214:L214">
    <cfRule type="expression" dxfId="76" priority="124">
      <formula>H214="★有害事象を選択してください"</formula>
    </cfRule>
  </conditionalFormatting>
  <conditionalFormatting sqref="M214 R214 W214">
    <cfRule type="expression" dxfId="75" priority="122">
      <formula>M214="★入力がありません！"</formula>
    </cfRule>
  </conditionalFormatting>
  <conditionalFormatting sqref="M214 R214 W214">
    <cfRule type="expression" dxfId="74" priority="123">
      <formula>M214&lt;&gt;""</formula>
    </cfRule>
  </conditionalFormatting>
  <conditionalFormatting sqref="M214:AA214">
    <cfRule type="expression" dxfId="73" priority="121">
      <formula>M214="★有害事象を選択してください"</formula>
    </cfRule>
  </conditionalFormatting>
  <conditionalFormatting sqref="H247">
    <cfRule type="expression" dxfId="72" priority="119">
      <formula>H247="★入力がありません！"</formula>
    </cfRule>
  </conditionalFormatting>
  <conditionalFormatting sqref="H247">
    <cfRule type="expression" dxfId="71" priority="120">
      <formula>H247&lt;&gt;""</formula>
    </cfRule>
  </conditionalFormatting>
  <conditionalFormatting sqref="H247:L247">
    <cfRule type="expression" dxfId="70" priority="118">
      <formula>H247="★有害事象を選択してください"</formula>
    </cfRule>
  </conditionalFormatting>
  <conditionalFormatting sqref="M247 R247 W247">
    <cfRule type="expression" dxfId="69" priority="116">
      <formula>M247="★入力がありません！"</formula>
    </cfRule>
  </conditionalFormatting>
  <conditionalFormatting sqref="M247 R247 W247">
    <cfRule type="expression" dxfId="68" priority="117">
      <formula>M247&lt;&gt;""</formula>
    </cfRule>
  </conditionalFormatting>
  <conditionalFormatting sqref="M247:AA247">
    <cfRule type="expression" dxfId="67" priority="115">
      <formula>M247="★有害事象を選択してください"</formula>
    </cfRule>
  </conditionalFormatting>
  <conditionalFormatting sqref="R231:V239 M198:Q206 H165:L173">
    <cfRule type="expression" dxfId="66" priority="245">
      <formula>H165&lt;&gt;""</formula>
    </cfRule>
  </conditionalFormatting>
  <conditionalFormatting sqref="W231:AA239 R198:V206 M165:Q173">
    <cfRule type="expression" dxfId="65" priority="244">
      <formula>M165&lt;&gt;""</formula>
    </cfRule>
  </conditionalFormatting>
  <conditionalFormatting sqref="W198:AA206 R165:V173">
    <cfRule type="expression" dxfId="64" priority="243">
      <formula>R165&lt;&gt;""</formula>
    </cfRule>
  </conditionalFormatting>
  <conditionalFormatting sqref="W165:AA173">
    <cfRule type="expression" dxfId="63" priority="242">
      <formula>W165&lt;&gt;""</formula>
    </cfRule>
  </conditionalFormatting>
  <conditionalFormatting sqref="M231:Q239 H198:L206">
    <cfRule type="expression" dxfId="62" priority="237">
      <formula>H198&lt;&gt;""</formula>
    </cfRule>
  </conditionalFormatting>
  <conditionalFormatting sqref="H231:L239">
    <cfRule type="expression" dxfId="61" priority="229">
      <formula>H231&lt;&gt;""</formula>
    </cfRule>
  </conditionalFormatting>
  <conditionalFormatting sqref="H185:AA185 H188:AA188 H218:AA218 H221:AA221 H251:AA251 H254:AA254">
    <cfRule type="expression" dxfId="60" priority="114">
      <formula>H185&lt;&gt;""</formula>
    </cfRule>
  </conditionalFormatting>
  <conditionalFormatting sqref="H189:AA189 H219:AA219 H222:AA222 H252:AA252 H255:AA255 H186:AA186">
    <cfRule type="expression" dxfId="59" priority="102">
      <formula>H186="★日本語名称を入力してください"</formula>
    </cfRule>
  </conditionalFormatting>
  <conditionalFormatting sqref="H190:AA190 H220:AA220 H223:AA223 H253:AA253 H256:AA256 H187:AA187">
    <cfRule type="expression" dxfId="58" priority="101">
      <formula>H187="★最悪Gradeを選択してください"</formula>
    </cfRule>
  </conditionalFormatting>
  <conditionalFormatting sqref="G23:AA23">
    <cfRule type="expression" dxfId="57" priority="96">
      <formula>G23="★移植部位を英語で入力してください"</formula>
    </cfRule>
  </conditionalFormatting>
  <conditionalFormatting sqref="G23:AA23">
    <cfRule type="expression" dxfId="56" priority="97">
      <formula>G23&lt;&gt;""</formula>
    </cfRule>
  </conditionalFormatting>
  <conditionalFormatting sqref="F106:F109">
    <cfRule type="expression" dxfId="55" priority="89">
      <formula>F106="★入力がありません！"</formula>
    </cfRule>
  </conditionalFormatting>
  <conditionalFormatting sqref="F106:F109">
    <cfRule type="expression" dxfId="54" priority="90">
      <formula>F106&lt;&gt;""</formula>
    </cfRule>
  </conditionalFormatting>
  <conditionalFormatting sqref="F128">
    <cfRule type="expression" dxfId="53" priority="81">
      <formula>F128="★入力がありません！"</formula>
    </cfRule>
  </conditionalFormatting>
  <conditionalFormatting sqref="F130">
    <cfRule type="expression" dxfId="52" priority="79">
      <formula>F130="★入力がありません！"</formula>
    </cfRule>
  </conditionalFormatting>
  <conditionalFormatting sqref="F149">
    <cfRule type="expression" dxfId="51" priority="74">
      <formula>F149="★入力がありません！"</formula>
    </cfRule>
  </conditionalFormatting>
  <conditionalFormatting sqref="F128">
    <cfRule type="expression" dxfId="50" priority="82">
      <formula>F128&lt;&gt;""</formula>
    </cfRule>
  </conditionalFormatting>
  <conditionalFormatting sqref="F155 F151:F153">
    <cfRule type="expression" dxfId="49" priority="72">
      <formula>F151="★入力がありません！"</formula>
    </cfRule>
  </conditionalFormatting>
  <conditionalFormatting sqref="F149">
    <cfRule type="expression" dxfId="48" priority="75">
      <formula>F149&lt;&gt;""</formula>
    </cfRule>
  </conditionalFormatting>
  <conditionalFormatting sqref="F130">
    <cfRule type="expression" dxfId="47" priority="80">
      <formula>F130&lt;&gt;""</formula>
    </cfRule>
  </conditionalFormatting>
  <conditionalFormatting sqref="F134:F139">
    <cfRule type="expression" dxfId="46" priority="77">
      <formula>F134="★入力がありません！"</formula>
    </cfRule>
  </conditionalFormatting>
  <conditionalFormatting sqref="F134:F139">
    <cfRule type="expression" dxfId="45" priority="78">
      <formula>F134&lt;&gt;""</formula>
    </cfRule>
  </conditionalFormatting>
  <conditionalFormatting sqref="F134:F139">
    <cfRule type="expression" dxfId="44" priority="76">
      <formula>$F$133="★陽性率を入力してください"</formula>
    </cfRule>
  </conditionalFormatting>
  <conditionalFormatting sqref="F155 F151:F153">
    <cfRule type="expression" dxfId="43" priority="73">
      <formula>F151&lt;&gt;""</formula>
    </cfRule>
  </conditionalFormatting>
  <conditionalFormatting sqref="F154">
    <cfRule type="expression" dxfId="42" priority="70">
      <formula>F154="★入力がありません！"</formula>
    </cfRule>
  </conditionalFormatting>
  <conditionalFormatting sqref="F154">
    <cfRule type="expression" dxfId="41" priority="71">
      <formula>F154&lt;&gt;""</formula>
    </cfRule>
  </conditionalFormatting>
  <conditionalFormatting sqref="T128:T129">
    <cfRule type="expression" dxfId="40" priority="68">
      <formula>T128="★入力がありません！"</formula>
    </cfRule>
  </conditionalFormatting>
  <conditionalFormatting sqref="T128:T129">
    <cfRule type="expression" dxfId="39" priority="69">
      <formula>T128&lt;&gt;""</formula>
    </cfRule>
  </conditionalFormatting>
  <conditionalFormatting sqref="T132:T135">
    <cfRule type="expression" dxfId="38" priority="66">
      <formula>T132="★入力がありません！"</formula>
    </cfRule>
  </conditionalFormatting>
  <conditionalFormatting sqref="T132:T135">
    <cfRule type="expression" dxfId="37" priority="67">
      <formula>T132&lt;&gt;""</formula>
    </cfRule>
  </conditionalFormatting>
  <conditionalFormatting sqref="T139:T141">
    <cfRule type="expression" dxfId="36" priority="63">
      <formula>T139="★入力がありません！"</formula>
    </cfRule>
  </conditionalFormatting>
  <conditionalFormatting sqref="T139:T141">
    <cfRule type="expression" dxfId="35" priority="64">
      <formula>T139&lt;&gt;""</formula>
    </cfRule>
  </conditionalFormatting>
  <conditionalFormatting sqref="T144:T147">
    <cfRule type="expression" dxfId="34" priority="60">
      <formula>T144="★入力がありません！"</formula>
    </cfRule>
  </conditionalFormatting>
  <conditionalFormatting sqref="T144:T147">
    <cfRule type="expression" dxfId="33" priority="61">
      <formula>T144&lt;&gt;""</formula>
    </cfRule>
  </conditionalFormatting>
  <conditionalFormatting sqref="T150:T153">
    <cfRule type="expression" dxfId="32" priority="57">
      <formula>T150="★入力がありません！"</formula>
    </cfRule>
  </conditionalFormatting>
  <conditionalFormatting sqref="T150:T153">
    <cfRule type="expression" dxfId="31" priority="58">
      <formula>T150&lt;&gt;""</formula>
    </cfRule>
  </conditionalFormatting>
  <conditionalFormatting sqref="T154:T155">
    <cfRule type="expression" dxfId="30" priority="54">
      <formula>T154="★入力がありません！"</formula>
    </cfRule>
  </conditionalFormatting>
  <conditionalFormatting sqref="T154:T155">
    <cfRule type="expression" dxfId="29" priority="55">
      <formula>T154&lt;&gt;""</formula>
    </cfRule>
  </conditionalFormatting>
  <conditionalFormatting sqref="L103 L101 L99 L97">
    <cfRule type="expression" dxfId="28" priority="438">
      <formula>L97&lt;&gt;""</formula>
    </cfRule>
  </conditionalFormatting>
  <conditionalFormatting sqref="M177:AA177">
    <cfRule type="expression" dxfId="27" priority="38">
      <formula>M177="★終了理由を選択してください"</formula>
    </cfRule>
  </conditionalFormatting>
  <conditionalFormatting sqref="M210:AA210">
    <cfRule type="expression" dxfId="26" priority="34">
      <formula>M210="★終了理由を選択してください"</formula>
    </cfRule>
  </conditionalFormatting>
  <conditionalFormatting sqref="M243:AA243">
    <cfRule type="expression" dxfId="25" priority="30">
      <formula>M243="★終了理由を選択してください"</formula>
    </cfRule>
  </conditionalFormatting>
  <conditionalFormatting sqref="H213 M213 R213 W213">
    <cfRule type="expression" dxfId="24" priority="24">
      <formula>H213="★入力がありません！"</formula>
    </cfRule>
  </conditionalFormatting>
  <conditionalFormatting sqref="H213 M213 R213 W213">
    <cfRule type="expression" dxfId="23" priority="28">
      <formula>H213&lt;&gt;""</formula>
    </cfRule>
  </conditionalFormatting>
  <conditionalFormatting sqref="H213">
    <cfRule type="expression" dxfId="22" priority="27">
      <formula>H213="★最良総合効果を選択してください"</formula>
    </cfRule>
  </conditionalFormatting>
  <conditionalFormatting sqref="M213">
    <cfRule type="expression" dxfId="21" priority="26">
      <formula>M213="★最良総合効果を選択してください"</formula>
    </cfRule>
  </conditionalFormatting>
  <conditionalFormatting sqref="R213 W213">
    <cfRule type="expression" dxfId="20" priority="25">
      <formula>R213="★最良総合効果を選択してください"</formula>
    </cfRule>
  </conditionalFormatting>
  <conditionalFormatting sqref="H246 M246 R246 W246">
    <cfRule type="expression" dxfId="19" priority="19">
      <formula>H246="★入力がありません！"</formula>
    </cfRule>
  </conditionalFormatting>
  <conditionalFormatting sqref="H246 M246 R246 W246">
    <cfRule type="expression" dxfId="18" priority="23">
      <formula>H246&lt;&gt;""</formula>
    </cfRule>
  </conditionalFormatting>
  <conditionalFormatting sqref="H246">
    <cfRule type="expression" dxfId="17" priority="22">
      <formula>H246="★最良総合効果を選択してください"</formula>
    </cfRule>
  </conditionalFormatting>
  <conditionalFormatting sqref="M246">
    <cfRule type="expression" dxfId="16" priority="21">
      <formula>M246="★最良総合効果を選択してください"</formula>
    </cfRule>
  </conditionalFormatting>
  <conditionalFormatting sqref="R246 W246">
    <cfRule type="expression" dxfId="15" priority="20">
      <formula>R246="★最良総合効果を選択してください"</formula>
    </cfRule>
  </conditionalFormatting>
  <conditionalFormatting sqref="G36:AA36">
    <cfRule type="expression" dxfId="14" priority="18">
      <formula>G36="★入力がありません！"</formula>
    </cfRule>
  </conditionalFormatting>
  <conditionalFormatting sqref="M46">
    <cfRule type="expression" dxfId="13" priority="11">
      <formula>M46="★活動性を入力してください"</formula>
    </cfRule>
  </conditionalFormatting>
  <conditionalFormatting sqref="D46">
    <cfRule type="expression" dxfId="12" priority="41">
      <formula>$D$46="★発症年齢を入力してください"</formula>
    </cfRule>
  </conditionalFormatting>
  <conditionalFormatting sqref="I79">
    <cfRule type="expression" dxfId="11" priority="8">
      <formula>I79="★入力がありません！"</formula>
    </cfRule>
  </conditionalFormatting>
  <conditionalFormatting sqref="I80">
    <cfRule type="expression" dxfId="10" priority="6">
      <formula>I80="★入力がありません！"</formula>
    </cfRule>
  </conditionalFormatting>
  <conditionalFormatting sqref="I78:I80">
    <cfRule type="expression" dxfId="9" priority="10">
      <formula>I78&lt;&gt;""</formula>
    </cfRule>
  </conditionalFormatting>
  <conditionalFormatting sqref="F8">
    <cfRule type="expression" dxfId="8" priority="1">
      <formula>F8="★入力がありません！"</formula>
    </cfRule>
  </conditionalFormatting>
  <printOptions horizontalCentered="1"/>
  <pageMargins left="0.59055118110236227" right="0.39370078740157483" top="0.59055118110236227" bottom="0.59055118110236227" header="0.31496062992125984" footer="0.31496062992125984"/>
  <pageSetup paperSize="9" scale="94" orientation="portrait" r:id="rId1"/>
  <headerFooter>
    <oddFooter>&amp;P / &amp;N ページ</oddFooter>
  </headerFooter>
  <rowBreaks count="8" manualBreakCount="8">
    <brk id="34" max="26" man="1"/>
    <brk id="58" max="26" man="1"/>
    <brk id="94" max="26" man="1"/>
    <brk id="119" max="26" man="1"/>
    <brk id="142" max="26" man="1"/>
    <brk id="156" max="26" man="1"/>
    <brk id="190" max="26" man="1"/>
    <brk id="223" max="26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26" id="{73CCAB07-E26B-415A-8778-1C94BC95216A}">
            <xm:f>AND(患者背景!$C$9="あり",患者背景!$C$10="")</xm:f>
            <x14:dxf>
              <fill>
                <patternFill>
                  <bgColor rgb="FFFF0000"/>
                </patternFill>
              </fill>
            </x14:dxf>
          </x14:cfRule>
          <xm:sqref>M39:N39</xm:sqref>
        </x14:conditionalFormatting>
        <x14:conditionalFormatting xmlns:xm="http://schemas.microsoft.com/office/excel/2006/main">
          <x14:cfRule type="expression" priority="425" id="{ED22F671-9547-48FC-99DD-42BDECD9971B}">
            <xm:f>AND(患者背景!$C$9="あり",患者背景!$C$11="")</xm:f>
            <x14:dxf>
              <fill>
                <patternFill>
                  <bgColor rgb="FFFF0000"/>
                </patternFill>
              </fill>
            </x14:dxf>
          </x14:cfRule>
          <xm:sqref>P39:Q39</xm:sqref>
        </x14:conditionalFormatting>
        <x14:conditionalFormatting xmlns:xm="http://schemas.microsoft.com/office/excel/2006/main">
          <x14:cfRule type="expression" priority="287" id="{80704057-6962-4152-BFBA-A41BD882266B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T123:T125 T141 V136:AA137 T138</xm:sqref>
        </x14:conditionalFormatting>
        <x14:conditionalFormatting xmlns:xm="http://schemas.microsoft.com/office/excel/2006/main">
          <x14:cfRule type="expression" priority="65" id="{19CA9219-40B7-41FC-8538-EF3959C719CC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T134:T135</xm:sqref>
        </x14:conditionalFormatting>
        <x14:conditionalFormatting xmlns:xm="http://schemas.microsoft.com/office/excel/2006/main">
          <x14:cfRule type="expression" priority="62" id="{AB5756B5-D1AE-4DAD-A479-CDD9F9FA5A9D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T139:T140</xm:sqref>
        </x14:conditionalFormatting>
        <x14:conditionalFormatting xmlns:xm="http://schemas.microsoft.com/office/excel/2006/main">
          <x14:cfRule type="expression" priority="59" id="{6FE7B3C1-A972-49F9-8A83-C24D31B195D3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T146:T147</xm:sqref>
        </x14:conditionalFormatting>
        <x14:conditionalFormatting xmlns:xm="http://schemas.microsoft.com/office/excel/2006/main">
          <x14:cfRule type="expression" priority="56" id="{CEFEB9CD-B8F1-4806-8AD8-8FBAA1E5E321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T152:T153</xm:sqref>
        </x14:conditionalFormatting>
        <x14:conditionalFormatting xmlns:xm="http://schemas.microsoft.com/office/excel/2006/main">
          <x14:cfRule type="expression" priority="53" id="{11A1FA31-C3C7-4E00-B35B-65DE5612816D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T154:T155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7E5EE-2AA0-4D9A-8DAB-B4F133A0F1A1}">
  <dimension ref="A1:AX124"/>
  <sheetViews>
    <sheetView workbookViewId="0"/>
  </sheetViews>
  <sheetFormatPr defaultRowHeight="18.75" x14ac:dyDescent="0.4"/>
  <cols>
    <col min="1" max="1" width="27.375" bestFit="1" customWidth="1"/>
  </cols>
  <sheetData>
    <row r="1" spans="1:49" x14ac:dyDescent="0.4">
      <c r="A1" s="1" t="s">
        <v>10</v>
      </c>
      <c r="B1" t="s">
        <v>16</v>
      </c>
      <c r="C1" t="s">
        <v>17</v>
      </c>
    </row>
    <row r="2" spans="1:49" x14ac:dyDescent="0.4">
      <c r="A2" s="1" t="s">
        <v>18</v>
      </c>
      <c r="B2" t="s">
        <v>19</v>
      </c>
      <c r="C2" t="s">
        <v>20</v>
      </c>
      <c r="D2" t="s">
        <v>21</v>
      </c>
    </row>
    <row r="3" spans="1:49" x14ac:dyDescent="0.4">
      <c r="A3" s="1" t="s">
        <v>22</v>
      </c>
      <c r="B3" t="s">
        <v>23</v>
      </c>
      <c r="C3" t="s">
        <v>24</v>
      </c>
      <c r="D3" t="s">
        <v>25</v>
      </c>
      <c r="E3" t="s">
        <v>26</v>
      </c>
    </row>
    <row r="4" spans="1:49" x14ac:dyDescent="0.4">
      <c r="A4" s="1" t="s">
        <v>472</v>
      </c>
      <c r="B4" t="s">
        <v>473</v>
      </c>
      <c r="C4" t="s">
        <v>474</v>
      </c>
    </row>
    <row r="5" spans="1:49" x14ac:dyDescent="0.4">
      <c r="A5" s="1" t="s">
        <v>27</v>
      </c>
      <c r="B5" t="s">
        <v>28</v>
      </c>
      <c r="C5" t="s">
        <v>169</v>
      </c>
      <c r="D5" t="s">
        <v>30</v>
      </c>
      <c r="E5" t="s">
        <v>170</v>
      </c>
      <c r="F5" t="s">
        <v>578</v>
      </c>
      <c r="G5" t="s">
        <v>34</v>
      </c>
      <c r="H5" t="s">
        <v>31</v>
      </c>
      <c r="I5" t="s">
        <v>32</v>
      </c>
      <c r="J5" t="s">
        <v>33</v>
      </c>
      <c r="K5" t="s">
        <v>35</v>
      </c>
      <c r="L5" t="s">
        <v>36</v>
      </c>
      <c r="M5" t="s">
        <v>38</v>
      </c>
      <c r="N5" t="s">
        <v>171</v>
      </c>
      <c r="O5" t="s">
        <v>53</v>
      </c>
      <c r="P5" t="s">
        <v>39</v>
      </c>
      <c r="Q5" t="s">
        <v>40</v>
      </c>
      <c r="R5" t="s">
        <v>41</v>
      </c>
      <c r="S5" t="s">
        <v>43</v>
      </c>
      <c r="T5" t="s">
        <v>42</v>
      </c>
      <c r="U5" t="s">
        <v>172</v>
      </c>
      <c r="V5" t="s">
        <v>48</v>
      </c>
      <c r="W5" t="s">
        <v>47</v>
      </c>
      <c r="X5" t="s">
        <v>173</v>
      </c>
      <c r="Y5" t="s">
        <v>174</v>
      </c>
      <c r="Z5" t="s">
        <v>44</v>
      </c>
      <c r="AA5" t="s">
        <v>45</v>
      </c>
      <c r="AB5" t="s">
        <v>46</v>
      </c>
      <c r="AC5" t="s">
        <v>50</v>
      </c>
      <c r="AD5" t="s">
        <v>52</v>
      </c>
      <c r="AE5" t="s">
        <v>51</v>
      </c>
      <c r="AF5" t="s">
        <v>175</v>
      </c>
      <c r="AG5" t="s">
        <v>176</v>
      </c>
      <c r="AH5" t="s">
        <v>26</v>
      </c>
    </row>
    <row r="6" spans="1:49" x14ac:dyDescent="0.4">
      <c r="A6" s="1" t="s">
        <v>12</v>
      </c>
      <c r="B6" t="s">
        <v>288</v>
      </c>
      <c r="C6" t="s">
        <v>178</v>
      </c>
      <c r="D6" t="s">
        <v>287</v>
      </c>
      <c r="E6" t="s">
        <v>177</v>
      </c>
      <c r="F6" t="s">
        <v>55</v>
      </c>
      <c r="G6" t="s">
        <v>179</v>
      </c>
      <c r="H6" t="s">
        <v>475</v>
      </c>
      <c r="I6" t="s">
        <v>476</v>
      </c>
      <c r="J6" t="s">
        <v>695</v>
      </c>
      <c r="K6" t="s">
        <v>26</v>
      </c>
    </row>
    <row r="7" spans="1:49" x14ac:dyDescent="0.4">
      <c r="A7" s="1" t="s">
        <v>56</v>
      </c>
      <c r="B7" t="s">
        <v>459</v>
      </c>
      <c r="C7" t="s">
        <v>460</v>
      </c>
    </row>
    <row r="8" spans="1:49" x14ac:dyDescent="0.4">
      <c r="A8" s="1" t="s">
        <v>57</v>
      </c>
      <c r="B8" t="s">
        <v>58</v>
      </c>
      <c r="C8" t="s">
        <v>59</v>
      </c>
      <c r="D8" t="s">
        <v>60</v>
      </c>
      <c r="E8" t="s">
        <v>61</v>
      </c>
      <c r="F8" t="s">
        <v>468</v>
      </c>
    </row>
    <row r="9" spans="1:49" x14ac:dyDescent="0.4">
      <c r="A9" s="1" t="s">
        <v>13</v>
      </c>
      <c r="B9" t="s">
        <v>286</v>
      </c>
      <c r="C9" t="s">
        <v>62</v>
      </c>
      <c r="D9" t="s">
        <v>426</v>
      </c>
    </row>
    <row r="10" spans="1:49" x14ac:dyDescent="0.4">
      <c r="A10" s="1" t="s">
        <v>14</v>
      </c>
      <c r="B10" t="s">
        <v>63</v>
      </c>
      <c r="C10" t="s">
        <v>64</v>
      </c>
      <c r="D10" t="s">
        <v>26</v>
      </c>
    </row>
    <row r="11" spans="1:49" x14ac:dyDescent="0.4">
      <c r="A11" s="1" t="s">
        <v>65</v>
      </c>
      <c r="B11" t="s">
        <v>66</v>
      </c>
      <c r="C11" t="s">
        <v>67</v>
      </c>
      <c r="D11" t="s">
        <v>26</v>
      </c>
      <c r="E11" t="s">
        <v>289</v>
      </c>
    </row>
    <row r="12" spans="1:49" x14ac:dyDescent="0.4">
      <c r="A12" s="1" t="s">
        <v>68</v>
      </c>
      <c r="B12" t="s">
        <v>69</v>
      </c>
      <c r="C12" t="s">
        <v>70</v>
      </c>
      <c r="D12" t="s">
        <v>21</v>
      </c>
    </row>
    <row r="13" spans="1:49" x14ac:dyDescent="0.4">
      <c r="A13" s="1" t="s">
        <v>71</v>
      </c>
      <c r="B13" t="s">
        <v>180</v>
      </c>
      <c r="C13" t="s">
        <v>72</v>
      </c>
      <c r="D13" t="s">
        <v>30</v>
      </c>
      <c r="E13" t="s">
        <v>73</v>
      </c>
      <c r="F13" t="s">
        <v>74</v>
      </c>
      <c r="G13" t="s">
        <v>75</v>
      </c>
      <c r="H13" t="s">
        <v>76</v>
      </c>
      <c r="I13" t="s">
        <v>15</v>
      </c>
      <c r="J13" t="s">
        <v>34</v>
      </c>
      <c r="K13" t="s">
        <v>31</v>
      </c>
      <c r="L13" t="s">
        <v>32</v>
      </c>
      <c r="M13" t="s">
        <v>33</v>
      </c>
      <c r="N13" t="s">
        <v>181</v>
      </c>
      <c r="O13" t="s">
        <v>78</v>
      </c>
      <c r="P13" t="s">
        <v>79</v>
      </c>
      <c r="Q13" t="s">
        <v>80</v>
      </c>
      <c r="R13" t="s">
        <v>182</v>
      </c>
      <c r="S13" t="s">
        <v>81</v>
      </c>
      <c r="T13" t="s">
        <v>82</v>
      </c>
      <c r="U13" t="s">
        <v>83</v>
      </c>
      <c r="V13" t="s">
        <v>183</v>
      </c>
      <c r="W13" t="s">
        <v>39</v>
      </c>
      <c r="X13" t="s">
        <v>40</v>
      </c>
      <c r="Y13" t="s">
        <v>41</v>
      </c>
      <c r="Z13" t="s">
        <v>42</v>
      </c>
      <c r="AA13" t="s">
        <v>84</v>
      </c>
      <c r="AB13" t="s">
        <v>43</v>
      </c>
      <c r="AC13" t="s">
        <v>85</v>
      </c>
      <c r="AD13" t="s">
        <v>86</v>
      </c>
      <c r="AE13" t="s">
        <v>44</v>
      </c>
      <c r="AF13" t="s">
        <v>45</v>
      </c>
      <c r="AG13" t="s">
        <v>46</v>
      </c>
      <c r="AH13" t="s">
        <v>184</v>
      </c>
      <c r="AI13" t="s">
        <v>185</v>
      </c>
      <c r="AJ13" t="s">
        <v>48</v>
      </c>
      <c r="AK13" t="s">
        <v>49</v>
      </c>
      <c r="AL13" t="s">
        <v>50</v>
      </c>
      <c r="AM13" t="s">
        <v>51</v>
      </c>
      <c r="AN13" t="s">
        <v>87</v>
      </c>
      <c r="AO13" t="s">
        <v>186</v>
      </c>
      <c r="AP13" t="s">
        <v>53</v>
      </c>
      <c r="AQ13" t="s">
        <v>88</v>
      </c>
      <c r="AR13" t="s">
        <v>176</v>
      </c>
      <c r="AS13" t="s">
        <v>175</v>
      </c>
      <c r="AT13" t="s">
        <v>187</v>
      </c>
      <c r="AU13" t="s">
        <v>62</v>
      </c>
      <c r="AV13" t="s">
        <v>89</v>
      </c>
      <c r="AW13" t="s">
        <v>26</v>
      </c>
    </row>
    <row r="14" spans="1:49" x14ac:dyDescent="0.4">
      <c r="A14" s="1" t="s">
        <v>90</v>
      </c>
      <c r="C14" t="s">
        <v>91</v>
      </c>
    </row>
    <row r="15" spans="1:49" x14ac:dyDescent="0.4">
      <c r="A15" s="1" t="s">
        <v>92</v>
      </c>
      <c r="C15" t="s">
        <v>91</v>
      </c>
    </row>
    <row r="16" spans="1:49" x14ac:dyDescent="0.4">
      <c r="A16" s="1" t="s">
        <v>478</v>
      </c>
      <c r="B16" t="s">
        <v>479</v>
      </c>
      <c r="C16" t="s">
        <v>480</v>
      </c>
      <c r="D16" t="s">
        <v>481</v>
      </c>
      <c r="E16" t="s">
        <v>482</v>
      </c>
      <c r="F16" t="s">
        <v>483</v>
      </c>
      <c r="G16" t="s">
        <v>484</v>
      </c>
      <c r="H16" t="s">
        <v>485</v>
      </c>
    </row>
    <row r="17" spans="1:50" x14ac:dyDescent="0.4">
      <c r="A17" s="1" t="s">
        <v>93</v>
      </c>
      <c r="B17" t="s">
        <v>19</v>
      </c>
      <c r="C17" t="s">
        <v>20</v>
      </c>
      <c r="D17" t="s">
        <v>21</v>
      </c>
    </row>
    <row r="18" spans="1:50" x14ac:dyDescent="0.4">
      <c r="A18" s="1" t="s">
        <v>94</v>
      </c>
      <c r="B18" t="s">
        <v>19</v>
      </c>
      <c r="C18" t="s">
        <v>20</v>
      </c>
      <c r="D18" t="s">
        <v>21</v>
      </c>
    </row>
    <row r="19" spans="1:50" x14ac:dyDescent="0.4">
      <c r="A19" s="1" t="s">
        <v>95</v>
      </c>
      <c r="B19">
        <v>0</v>
      </c>
      <c r="C19">
        <v>1</v>
      </c>
      <c r="D19">
        <v>2</v>
      </c>
      <c r="E19">
        <v>3</v>
      </c>
      <c r="F19">
        <v>4</v>
      </c>
      <c r="G19" t="s">
        <v>21</v>
      </c>
    </row>
    <row r="20" spans="1:50" x14ac:dyDescent="0.4">
      <c r="A20" s="1" t="s">
        <v>23</v>
      </c>
      <c r="B20" t="s">
        <v>19</v>
      </c>
      <c r="C20" t="s">
        <v>20</v>
      </c>
      <c r="D20" t="s">
        <v>21</v>
      </c>
    </row>
    <row r="21" spans="1:50" x14ac:dyDescent="0.4">
      <c r="A21" s="1" t="s">
        <v>96</v>
      </c>
      <c r="B21" t="s">
        <v>188</v>
      </c>
      <c r="C21" t="s">
        <v>187</v>
      </c>
      <c r="D21" t="s">
        <v>29</v>
      </c>
      <c r="E21" t="s">
        <v>30</v>
      </c>
      <c r="F21" t="s">
        <v>34</v>
      </c>
      <c r="G21" t="s">
        <v>31</v>
      </c>
      <c r="H21" t="s">
        <v>32</v>
      </c>
      <c r="I21" t="s">
        <v>33</v>
      </c>
      <c r="J21" t="s">
        <v>189</v>
      </c>
      <c r="K21" t="s">
        <v>36</v>
      </c>
      <c r="L21" t="s">
        <v>38</v>
      </c>
      <c r="M21" t="s">
        <v>171</v>
      </c>
      <c r="N21" t="s">
        <v>53</v>
      </c>
      <c r="O21" t="s">
        <v>190</v>
      </c>
      <c r="P21" t="s">
        <v>40</v>
      </c>
      <c r="Q21" t="s">
        <v>191</v>
      </c>
      <c r="R21" t="s">
        <v>43</v>
      </c>
      <c r="S21" t="s">
        <v>192</v>
      </c>
      <c r="T21" t="s">
        <v>172</v>
      </c>
      <c r="U21" t="s">
        <v>48</v>
      </c>
      <c r="V21" t="s">
        <v>47</v>
      </c>
      <c r="W21" t="s">
        <v>173</v>
      </c>
      <c r="X21" t="s">
        <v>174</v>
      </c>
      <c r="Y21" t="s">
        <v>44</v>
      </c>
      <c r="Z21" t="s">
        <v>45</v>
      </c>
      <c r="AA21" t="s">
        <v>46</v>
      </c>
      <c r="AB21" t="s">
        <v>50</v>
      </c>
      <c r="AC21" t="s">
        <v>52</v>
      </c>
      <c r="AD21" t="s">
        <v>51</v>
      </c>
      <c r="AE21" t="s">
        <v>54</v>
      </c>
      <c r="AF21" t="s">
        <v>176</v>
      </c>
      <c r="AG21" t="s">
        <v>26</v>
      </c>
    </row>
    <row r="22" spans="1:50" x14ac:dyDescent="0.4">
      <c r="A22" s="1" t="s">
        <v>97</v>
      </c>
      <c r="B22" t="s">
        <v>98</v>
      </c>
      <c r="C22" t="s">
        <v>99</v>
      </c>
      <c r="D22" t="s">
        <v>21</v>
      </c>
    </row>
    <row r="23" spans="1:50" x14ac:dyDescent="0.4">
      <c r="A23" s="1" t="s">
        <v>100</v>
      </c>
      <c r="B23" t="s">
        <v>19</v>
      </c>
      <c r="C23" t="s">
        <v>20</v>
      </c>
      <c r="D23" t="s">
        <v>21</v>
      </c>
    </row>
    <row r="24" spans="1:50" x14ac:dyDescent="0.4">
      <c r="A24" s="1" t="s">
        <v>101</v>
      </c>
      <c r="B24" t="s">
        <v>98</v>
      </c>
      <c r="C24" t="s">
        <v>99</v>
      </c>
      <c r="D24" t="s">
        <v>21</v>
      </c>
    </row>
    <row r="25" spans="1:50" x14ac:dyDescent="0.4">
      <c r="A25" s="1" t="s">
        <v>102</v>
      </c>
      <c r="B25" t="s">
        <v>19</v>
      </c>
      <c r="C25" t="s">
        <v>20</v>
      </c>
      <c r="D25" t="s">
        <v>21</v>
      </c>
    </row>
    <row r="26" spans="1:50" x14ac:dyDescent="0.4">
      <c r="A26" s="1" t="s">
        <v>103</v>
      </c>
      <c r="B26" t="s">
        <v>104</v>
      </c>
      <c r="C26" t="s">
        <v>105</v>
      </c>
      <c r="D26" t="s">
        <v>106</v>
      </c>
      <c r="E26" t="s">
        <v>193</v>
      </c>
      <c r="F26" t="s">
        <v>109</v>
      </c>
      <c r="G26" t="s">
        <v>110</v>
      </c>
      <c r="H26" t="s">
        <v>492</v>
      </c>
      <c r="I26" t="s">
        <v>493</v>
      </c>
      <c r="J26" t="s">
        <v>111</v>
      </c>
      <c r="K26" t="s">
        <v>194</v>
      </c>
      <c r="L26" t="s">
        <v>112</v>
      </c>
      <c r="M26" t="s">
        <v>195</v>
      </c>
      <c r="N26" t="s">
        <v>488</v>
      </c>
      <c r="O26" t="s">
        <v>107</v>
      </c>
      <c r="P26" t="s">
        <v>486</v>
      </c>
      <c r="Q26" t="s">
        <v>487</v>
      </c>
      <c r="R26" t="s">
        <v>108</v>
      </c>
      <c r="S26" t="s">
        <v>113</v>
      </c>
      <c r="T26" t="s">
        <v>114</v>
      </c>
      <c r="U26" t="s">
        <v>196</v>
      </c>
      <c r="V26" t="s">
        <v>489</v>
      </c>
      <c r="W26" t="s">
        <v>490</v>
      </c>
      <c r="X26" t="s">
        <v>491</v>
      </c>
      <c r="Y26" t="s">
        <v>115</v>
      </c>
    </row>
    <row r="27" spans="1:50" x14ac:dyDescent="0.4">
      <c r="A27" s="1" t="s">
        <v>116</v>
      </c>
      <c r="B27" t="s">
        <v>427</v>
      </c>
      <c r="C27" t="s">
        <v>72</v>
      </c>
      <c r="D27" t="s">
        <v>30</v>
      </c>
      <c r="E27" t="s">
        <v>73</v>
      </c>
      <c r="F27" t="s">
        <v>74</v>
      </c>
      <c r="G27" t="s">
        <v>75</v>
      </c>
      <c r="H27" t="s">
        <v>76</v>
      </c>
      <c r="I27" t="s">
        <v>15</v>
      </c>
      <c r="J27" t="s">
        <v>34</v>
      </c>
      <c r="K27" t="s">
        <v>31</v>
      </c>
      <c r="L27" t="s">
        <v>32</v>
      </c>
      <c r="M27" t="s">
        <v>33</v>
      </c>
      <c r="N27" t="s">
        <v>35</v>
      </c>
      <c r="O27" t="s">
        <v>78</v>
      </c>
      <c r="P27" t="s">
        <v>79</v>
      </c>
      <c r="Q27" t="s">
        <v>80</v>
      </c>
      <c r="R27" t="s">
        <v>81</v>
      </c>
      <c r="S27" t="s">
        <v>82</v>
      </c>
      <c r="T27" t="s">
        <v>83</v>
      </c>
      <c r="U27" t="s">
        <v>39</v>
      </c>
      <c r="V27" t="s">
        <v>40</v>
      </c>
      <c r="W27" t="s">
        <v>41</v>
      </c>
      <c r="X27" t="s">
        <v>42</v>
      </c>
      <c r="Y27" t="s">
        <v>84</v>
      </c>
      <c r="Z27" t="s">
        <v>43</v>
      </c>
      <c r="AA27" t="s">
        <v>85</v>
      </c>
      <c r="AB27" t="s">
        <v>86</v>
      </c>
      <c r="AC27" t="s">
        <v>44</v>
      </c>
      <c r="AD27" t="s">
        <v>45</v>
      </c>
      <c r="AE27" t="s">
        <v>46</v>
      </c>
      <c r="AF27" t="s">
        <v>184</v>
      </c>
      <c r="AG27" t="s">
        <v>173</v>
      </c>
      <c r="AH27" t="s">
        <v>494</v>
      </c>
      <c r="AI27" t="s">
        <v>48</v>
      </c>
      <c r="AJ27" t="s">
        <v>49</v>
      </c>
      <c r="AK27" t="s">
        <v>50</v>
      </c>
      <c r="AL27" t="s">
        <v>428</v>
      </c>
      <c r="AM27" t="s">
        <v>51</v>
      </c>
      <c r="AN27" t="s">
        <v>87</v>
      </c>
      <c r="AO27" t="s">
        <v>429</v>
      </c>
      <c r="AP27" t="s">
        <v>53</v>
      </c>
      <c r="AQ27" t="s">
        <v>88</v>
      </c>
      <c r="AR27" t="s">
        <v>430</v>
      </c>
      <c r="AS27" t="s">
        <v>54</v>
      </c>
      <c r="AT27" t="s">
        <v>495</v>
      </c>
      <c r="AU27" t="s">
        <v>496</v>
      </c>
      <c r="AV27" t="s">
        <v>187</v>
      </c>
      <c r="AW27" t="s">
        <v>89</v>
      </c>
      <c r="AX27" t="s">
        <v>26</v>
      </c>
    </row>
    <row r="28" spans="1:50" x14ac:dyDescent="0.4">
      <c r="A28" s="1" t="s">
        <v>117</v>
      </c>
      <c r="B28" t="s">
        <v>431</v>
      </c>
      <c r="C28" t="s">
        <v>433</v>
      </c>
      <c r="D28" t="s">
        <v>434</v>
      </c>
      <c r="E28" t="s">
        <v>435</v>
      </c>
      <c r="F28" t="s">
        <v>436</v>
      </c>
      <c r="G28" t="s">
        <v>437</v>
      </c>
      <c r="H28" t="s">
        <v>438</v>
      </c>
      <c r="I28" t="s">
        <v>439</v>
      </c>
      <c r="J28" t="s">
        <v>440</v>
      </c>
      <c r="K28" t="s">
        <v>441</v>
      </c>
      <c r="L28" t="s">
        <v>21</v>
      </c>
    </row>
    <row r="29" spans="1:50" x14ac:dyDescent="0.4">
      <c r="A29" s="1" t="s">
        <v>500</v>
      </c>
      <c r="B29" t="s">
        <v>498</v>
      </c>
      <c r="C29" t="s">
        <v>499</v>
      </c>
      <c r="D29" t="s">
        <v>485</v>
      </c>
    </row>
    <row r="30" spans="1:50" x14ac:dyDescent="0.4">
      <c r="A30" s="1" t="s">
        <v>700</v>
      </c>
      <c r="B30" t="s">
        <v>701</v>
      </c>
      <c r="C30" t="s">
        <v>702</v>
      </c>
      <c r="D30" t="s">
        <v>703</v>
      </c>
      <c r="E30" t="s">
        <v>704</v>
      </c>
      <c r="F30" t="s">
        <v>705</v>
      </c>
      <c r="G30" t="s">
        <v>706</v>
      </c>
      <c r="H30" t="s">
        <v>707</v>
      </c>
      <c r="I30" t="s">
        <v>708</v>
      </c>
      <c r="J30" t="s">
        <v>709</v>
      </c>
      <c r="K30" t="s">
        <v>710</v>
      </c>
      <c r="L30" t="s">
        <v>711</v>
      </c>
      <c r="M30" t="s">
        <v>712</v>
      </c>
      <c r="N30" t="s">
        <v>713</v>
      </c>
      <c r="O30" t="s">
        <v>714</v>
      </c>
      <c r="P30" t="s">
        <v>715</v>
      </c>
      <c r="Q30" t="s">
        <v>716</v>
      </c>
      <c r="R30" t="s">
        <v>717</v>
      </c>
      <c r="S30" t="s">
        <v>718</v>
      </c>
      <c r="T30" t="s">
        <v>719</v>
      </c>
      <c r="U30" t="s">
        <v>720</v>
      </c>
      <c r="V30" t="s">
        <v>721</v>
      </c>
      <c r="W30" t="s">
        <v>722</v>
      </c>
      <c r="X30" t="s">
        <v>723</v>
      </c>
      <c r="Y30" t="s">
        <v>724</v>
      </c>
      <c r="Z30" t="s">
        <v>725</v>
      </c>
      <c r="AA30" t="s">
        <v>726</v>
      </c>
      <c r="AB30" t="s">
        <v>727</v>
      </c>
      <c r="AC30" t="s">
        <v>711</v>
      </c>
      <c r="AD30" t="s">
        <v>728</v>
      </c>
      <c r="AE30" t="s">
        <v>729</v>
      </c>
      <c r="AF30" t="s">
        <v>730</v>
      </c>
      <c r="AG30" t="s">
        <v>731</v>
      </c>
      <c r="AH30" t="s">
        <v>732</v>
      </c>
      <c r="AI30" t="s">
        <v>733</v>
      </c>
    </row>
    <row r="31" spans="1:50" x14ac:dyDescent="0.4">
      <c r="A31" s="1" t="s">
        <v>118</v>
      </c>
      <c r="B31" t="s">
        <v>432</v>
      </c>
      <c r="C31" t="s">
        <v>20</v>
      </c>
      <c r="D31" t="s">
        <v>21</v>
      </c>
    </row>
    <row r="32" spans="1:50" x14ac:dyDescent="0.4">
      <c r="A32" s="1" t="s">
        <v>119</v>
      </c>
      <c r="B32" t="s">
        <v>180</v>
      </c>
      <c r="C32" t="s">
        <v>72</v>
      </c>
      <c r="D32" t="s">
        <v>30</v>
      </c>
      <c r="E32" t="s">
        <v>73</v>
      </c>
      <c r="F32" t="s">
        <v>74</v>
      </c>
      <c r="G32" t="s">
        <v>75</v>
      </c>
      <c r="H32" t="s">
        <v>76</v>
      </c>
      <c r="I32" t="s">
        <v>15</v>
      </c>
      <c r="J32" t="s">
        <v>34</v>
      </c>
      <c r="K32" t="s">
        <v>31</v>
      </c>
      <c r="L32" t="s">
        <v>32</v>
      </c>
      <c r="M32" t="s">
        <v>33</v>
      </c>
      <c r="N32" t="s">
        <v>77</v>
      </c>
      <c r="O32" t="s">
        <v>78</v>
      </c>
      <c r="P32" t="s">
        <v>79</v>
      </c>
      <c r="Q32" t="s">
        <v>37</v>
      </c>
      <c r="R32" t="s">
        <v>182</v>
      </c>
      <c r="S32" t="s">
        <v>81</v>
      </c>
      <c r="T32" t="s">
        <v>82</v>
      </c>
      <c r="U32" t="s">
        <v>83</v>
      </c>
      <c r="V32" t="s">
        <v>183</v>
      </c>
      <c r="W32" t="s">
        <v>39</v>
      </c>
      <c r="X32" t="s">
        <v>40</v>
      </c>
      <c r="Y32" t="s">
        <v>41</v>
      </c>
      <c r="Z32" t="s">
        <v>42</v>
      </c>
      <c r="AA32" t="s">
        <v>84</v>
      </c>
      <c r="AB32" t="s">
        <v>43</v>
      </c>
      <c r="AC32" t="s">
        <v>85</v>
      </c>
      <c r="AD32" t="s">
        <v>86</v>
      </c>
      <c r="AE32" t="s">
        <v>44</v>
      </c>
      <c r="AF32" t="s">
        <v>45</v>
      </c>
      <c r="AG32" t="s">
        <v>46</v>
      </c>
      <c r="AH32" t="s">
        <v>184</v>
      </c>
      <c r="AI32" t="s">
        <v>173</v>
      </c>
      <c r="AJ32" t="s">
        <v>48</v>
      </c>
      <c r="AK32" t="s">
        <v>49</v>
      </c>
      <c r="AL32" t="s">
        <v>50</v>
      </c>
      <c r="AM32" t="s">
        <v>51</v>
      </c>
      <c r="AN32" t="s">
        <v>87</v>
      </c>
      <c r="AO32" t="s">
        <v>186</v>
      </c>
      <c r="AP32" t="s">
        <v>53</v>
      </c>
      <c r="AQ32" t="s">
        <v>88</v>
      </c>
      <c r="AR32" t="s">
        <v>176</v>
      </c>
      <c r="AS32" t="s">
        <v>175</v>
      </c>
      <c r="AT32" t="s">
        <v>187</v>
      </c>
      <c r="AU32" t="s">
        <v>62</v>
      </c>
      <c r="AV32" t="s">
        <v>89</v>
      </c>
      <c r="AW32" t="s">
        <v>26</v>
      </c>
    </row>
    <row r="33" spans="1:7" x14ac:dyDescent="0.4">
      <c r="A33" s="1" t="s">
        <v>502</v>
      </c>
      <c r="B33" t="s">
        <v>510</v>
      </c>
      <c r="C33" t="s">
        <v>511</v>
      </c>
      <c r="D33" t="s">
        <v>512</v>
      </c>
      <c r="E33" t="s">
        <v>516</v>
      </c>
    </row>
    <row r="34" spans="1:7" x14ac:dyDescent="0.4">
      <c r="A34" s="1" t="s">
        <v>503</v>
      </c>
      <c r="B34" t="s">
        <v>513</v>
      </c>
      <c r="C34" t="s">
        <v>514</v>
      </c>
      <c r="D34" t="s">
        <v>515</v>
      </c>
      <c r="E34" t="s">
        <v>485</v>
      </c>
    </row>
    <row r="35" spans="1:7" x14ac:dyDescent="0.4">
      <c r="A35" s="1" t="s">
        <v>504</v>
      </c>
      <c r="B35" t="s">
        <v>510</v>
      </c>
      <c r="C35" t="s">
        <v>511</v>
      </c>
      <c r="D35" t="s">
        <v>512</v>
      </c>
      <c r="E35" t="s">
        <v>516</v>
      </c>
    </row>
    <row r="36" spans="1:7" x14ac:dyDescent="0.4">
      <c r="A36" s="1" t="s">
        <v>505</v>
      </c>
      <c r="B36" t="s">
        <v>517</v>
      </c>
      <c r="C36" t="s">
        <v>513</v>
      </c>
      <c r="D36" t="s">
        <v>518</v>
      </c>
      <c r="E36" t="s">
        <v>519</v>
      </c>
      <c r="F36" t="s">
        <v>515</v>
      </c>
      <c r="G36" t="s">
        <v>485</v>
      </c>
    </row>
    <row r="37" spans="1:7" x14ac:dyDescent="0.4">
      <c r="A37" s="1" t="s">
        <v>584</v>
      </c>
      <c r="B37" t="s">
        <v>585</v>
      </c>
      <c r="C37" t="s">
        <v>586</v>
      </c>
      <c r="D37" t="s">
        <v>512</v>
      </c>
      <c r="E37" t="s">
        <v>516</v>
      </c>
    </row>
    <row r="38" spans="1:7" x14ac:dyDescent="0.4">
      <c r="A38" s="1" t="s">
        <v>520</v>
      </c>
      <c r="B38" t="s">
        <v>588</v>
      </c>
      <c r="C38" t="s">
        <v>589</v>
      </c>
      <c r="D38" t="s">
        <v>26</v>
      </c>
      <c r="E38" t="s">
        <v>21</v>
      </c>
    </row>
    <row r="39" spans="1:7" x14ac:dyDescent="0.4">
      <c r="A39" s="1" t="s">
        <v>521</v>
      </c>
      <c r="B39" t="s">
        <v>522</v>
      </c>
      <c r="C39" t="s">
        <v>515</v>
      </c>
      <c r="D39" t="s">
        <v>516</v>
      </c>
    </row>
    <row r="40" spans="1:7" x14ac:dyDescent="0.4">
      <c r="A40" s="1" t="s">
        <v>523</v>
      </c>
      <c r="B40" t="s">
        <v>513</v>
      </c>
      <c r="C40" t="s">
        <v>515</v>
      </c>
      <c r="D40" t="s">
        <v>485</v>
      </c>
    </row>
    <row r="41" spans="1:7" x14ac:dyDescent="0.4">
      <c r="A41" s="1" t="s">
        <v>524</v>
      </c>
      <c r="B41" t="s">
        <v>510</v>
      </c>
      <c r="C41" t="s">
        <v>533</v>
      </c>
      <c r="D41" t="s">
        <v>511</v>
      </c>
      <c r="E41" t="s">
        <v>512</v>
      </c>
      <c r="F41" t="s">
        <v>123</v>
      </c>
    </row>
    <row r="42" spans="1:7" x14ac:dyDescent="0.4">
      <c r="A42" s="1" t="s">
        <v>525</v>
      </c>
      <c r="B42" t="s">
        <v>534</v>
      </c>
      <c r="C42" t="s">
        <v>515</v>
      </c>
      <c r="D42" t="s">
        <v>485</v>
      </c>
    </row>
    <row r="43" spans="1:7" x14ac:dyDescent="0.4">
      <c r="A43" s="1" t="s">
        <v>526</v>
      </c>
      <c r="B43" t="s">
        <v>510</v>
      </c>
      <c r="C43" t="s">
        <v>511</v>
      </c>
      <c r="D43" t="s">
        <v>512</v>
      </c>
      <c r="E43" t="s">
        <v>516</v>
      </c>
    </row>
    <row r="44" spans="1:7" x14ac:dyDescent="0.4">
      <c r="A44" s="1" t="s">
        <v>528</v>
      </c>
      <c r="B44" t="s">
        <v>535</v>
      </c>
      <c r="C44" t="s">
        <v>515</v>
      </c>
      <c r="D44" t="s">
        <v>485</v>
      </c>
    </row>
    <row r="45" spans="1:7" x14ac:dyDescent="0.4">
      <c r="A45" s="1" t="s">
        <v>529</v>
      </c>
      <c r="B45" t="s">
        <v>510</v>
      </c>
      <c r="C45" t="s">
        <v>511</v>
      </c>
      <c r="D45" t="s">
        <v>512</v>
      </c>
      <c r="E45" t="s">
        <v>516</v>
      </c>
    </row>
    <row r="46" spans="1:7" x14ac:dyDescent="0.4">
      <c r="A46" s="1" t="s">
        <v>530</v>
      </c>
      <c r="B46" t="s">
        <v>536</v>
      </c>
      <c r="C46" t="s">
        <v>515</v>
      </c>
      <c r="D46" t="s">
        <v>485</v>
      </c>
    </row>
    <row r="47" spans="1:7" x14ac:dyDescent="0.4">
      <c r="A47" s="1" t="s">
        <v>531</v>
      </c>
      <c r="B47" t="s">
        <v>510</v>
      </c>
      <c r="C47" t="s">
        <v>511</v>
      </c>
      <c r="D47" t="s">
        <v>512</v>
      </c>
      <c r="E47" t="s">
        <v>516</v>
      </c>
    </row>
    <row r="48" spans="1:7" x14ac:dyDescent="0.4">
      <c r="A48" s="1" t="s">
        <v>532</v>
      </c>
      <c r="B48" t="s">
        <v>536</v>
      </c>
      <c r="C48" t="s">
        <v>515</v>
      </c>
      <c r="D48" t="s">
        <v>485</v>
      </c>
    </row>
    <row r="49" spans="1:12" x14ac:dyDescent="0.4">
      <c r="A49" s="1" t="s">
        <v>229</v>
      </c>
      <c r="B49" t="s">
        <v>120</v>
      </c>
      <c r="C49" t="s">
        <v>121</v>
      </c>
      <c r="D49" t="s">
        <v>122</v>
      </c>
      <c r="E49" t="s">
        <v>123</v>
      </c>
    </row>
    <row r="50" spans="1:12" x14ac:dyDescent="0.4">
      <c r="A50" s="1" t="s">
        <v>590</v>
      </c>
      <c r="B50" t="s">
        <v>124</v>
      </c>
      <c r="C50" t="s">
        <v>197</v>
      </c>
      <c r="D50" t="s">
        <v>198</v>
      </c>
      <c r="E50" t="s">
        <v>199</v>
      </c>
      <c r="F50" t="s">
        <v>125</v>
      </c>
      <c r="G50" t="s">
        <v>126</v>
      </c>
      <c r="H50" t="s">
        <v>200</v>
      </c>
      <c r="I50" t="s">
        <v>26</v>
      </c>
      <c r="J50" t="s">
        <v>21</v>
      </c>
    </row>
    <row r="51" spans="1:12" x14ac:dyDescent="0.4">
      <c r="A51" s="1" t="s">
        <v>591</v>
      </c>
      <c r="B51" t="s">
        <v>127</v>
      </c>
      <c r="C51" t="s">
        <v>128</v>
      </c>
      <c r="D51" t="s">
        <v>536</v>
      </c>
      <c r="E51" t="s">
        <v>513</v>
      </c>
      <c r="F51" t="s">
        <v>514</v>
      </c>
      <c r="G51" t="s">
        <v>537</v>
      </c>
      <c r="H51" t="s">
        <v>26</v>
      </c>
      <c r="I51" t="s">
        <v>21</v>
      </c>
    </row>
    <row r="52" spans="1:12" x14ac:dyDescent="0.4">
      <c r="A52" s="1" t="s">
        <v>592</v>
      </c>
      <c r="B52" t="s">
        <v>120</v>
      </c>
      <c r="C52" t="s">
        <v>121</v>
      </c>
      <c r="D52" t="s">
        <v>122</v>
      </c>
      <c r="E52" t="s">
        <v>123</v>
      </c>
    </row>
    <row r="53" spans="1:12" x14ac:dyDescent="0.4">
      <c r="A53" s="1" t="s">
        <v>232</v>
      </c>
      <c r="B53" t="s">
        <v>120</v>
      </c>
      <c r="C53" t="s">
        <v>121</v>
      </c>
      <c r="D53" t="s">
        <v>122</v>
      </c>
      <c r="E53" t="s">
        <v>123</v>
      </c>
    </row>
    <row r="54" spans="1:12" x14ac:dyDescent="0.4">
      <c r="A54" s="1" t="s">
        <v>233</v>
      </c>
      <c r="B54" t="s">
        <v>593</v>
      </c>
      <c r="C54" t="s">
        <v>594</v>
      </c>
      <c r="D54" t="s">
        <v>129</v>
      </c>
      <c r="E54" t="s">
        <v>595</v>
      </c>
      <c r="F54" t="s">
        <v>130</v>
      </c>
      <c r="G54" t="s">
        <v>513</v>
      </c>
      <c r="H54" t="s">
        <v>514</v>
      </c>
      <c r="I54" t="s">
        <v>596</v>
      </c>
      <c r="J54" t="s">
        <v>537</v>
      </c>
      <c r="K54" t="s">
        <v>26</v>
      </c>
      <c r="L54" t="s">
        <v>21</v>
      </c>
    </row>
    <row r="55" spans="1:12" x14ac:dyDescent="0.4">
      <c r="A55" s="1" t="s">
        <v>234</v>
      </c>
      <c r="B55" t="s">
        <v>120</v>
      </c>
      <c r="C55" t="s">
        <v>121</v>
      </c>
      <c r="D55" t="s">
        <v>122</v>
      </c>
      <c r="E55" t="s">
        <v>123</v>
      </c>
    </row>
    <row r="56" spans="1:12" x14ac:dyDescent="0.4">
      <c r="A56" s="1" t="s">
        <v>538</v>
      </c>
      <c r="B56" t="s">
        <v>513</v>
      </c>
      <c r="C56" t="s">
        <v>514</v>
      </c>
      <c r="D56" t="s">
        <v>536</v>
      </c>
      <c r="E56" t="s">
        <v>539</v>
      </c>
      <c r="F56" t="s">
        <v>540</v>
      </c>
      <c r="G56" t="s">
        <v>515</v>
      </c>
      <c r="H56" t="s">
        <v>485</v>
      </c>
    </row>
    <row r="57" spans="1:12" x14ac:dyDescent="0.4">
      <c r="A57" s="1" t="s">
        <v>235</v>
      </c>
      <c r="B57" t="s">
        <v>120</v>
      </c>
      <c r="C57" t="s">
        <v>121</v>
      </c>
      <c r="D57" t="s">
        <v>122</v>
      </c>
      <c r="E57" t="s">
        <v>123</v>
      </c>
    </row>
    <row r="58" spans="1:12" x14ac:dyDescent="0.4">
      <c r="A58" s="1" t="s">
        <v>542</v>
      </c>
      <c r="B58" t="s">
        <v>536</v>
      </c>
      <c r="C58" t="s">
        <v>539</v>
      </c>
      <c r="D58" t="s">
        <v>515</v>
      </c>
      <c r="E58" t="s">
        <v>485</v>
      </c>
    </row>
    <row r="59" spans="1:12" x14ac:dyDescent="0.4">
      <c r="A59" s="1" t="s">
        <v>597</v>
      </c>
      <c r="B59" t="s">
        <v>120</v>
      </c>
      <c r="C59" t="s">
        <v>121</v>
      </c>
      <c r="D59" t="s">
        <v>122</v>
      </c>
      <c r="E59" t="s">
        <v>123</v>
      </c>
    </row>
    <row r="60" spans="1:12" x14ac:dyDescent="0.4">
      <c r="A60" s="1" t="s">
        <v>598</v>
      </c>
      <c r="B60" t="s">
        <v>599</v>
      </c>
      <c r="C60" t="s">
        <v>600</v>
      </c>
      <c r="D60" t="s">
        <v>543</v>
      </c>
      <c r="E60" t="s">
        <v>544</v>
      </c>
      <c r="F60" t="s">
        <v>26</v>
      </c>
      <c r="G60" t="s">
        <v>21</v>
      </c>
    </row>
    <row r="61" spans="1:12" x14ac:dyDescent="0.4">
      <c r="A61" s="1" t="s">
        <v>545</v>
      </c>
      <c r="B61" t="s">
        <v>510</v>
      </c>
      <c r="C61" t="s">
        <v>511</v>
      </c>
      <c r="D61" t="s">
        <v>512</v>
      </c>
      <c r="E61" t="s">
        <v>516</v>
      </c>
    </row>
    <row r="62" spans="1:12" x14ac:dyDescent="0.4">
      <c r="A62" s="1" t="s">
        <v>546</v>
      </c>
      <c r="B62" t="s">
        <v>550</v>
      </c>
      <c r="C62" t="s">
        <v>539</v>
      </c>
      <c r="D62" t="s">
        <v>515</v>
      </c>
      <c r="E62" t="s">
        <v>485</v>
      </c>
    </row>
    <row r="63" spans="1:12" x14ac:dyDescent="0.4">
      <c r="A63" s="1" t="s">
        <v>547</v>
      </c>
      <c r="B63" t="s">
        <v>510</v>
      </c>
      <c r="C63" t="s">
        <v>511</v>
      </c>
      <c r="D63" t="s">
        <v>512</v>
      </c>
      <c r="E63" t="s">
        <v>516</v>
      </c>
    </row>
    <row r="64" spans="1:12" x14ac:dyDescent="0.4">
      <c r="A64" s="1" t="s">
        <v>548</v>
      </c>
      <c r="B64" t="s">
        <v>551</v>
      </c>
      <c r="C64" t="s">
        <v>515</v>
      </c>
      <c r="D64" t="s">
        <v>485</v>
      </c>
    </row>
    <row r="65" spans="1:7" x14ac:dyDescent="0.4">
      <c r="A65" s="1" t="s">
        <v>549</v>
      </c>
      <c r="B65" t="s">
        <v>510</v>
      </c>
      <c r="C65" t="s">
        <v>511</v>
      </c>
      <c r="D65" t="s">
        <v>512</v>
      </c>
      <c r="E65" t="s">
        <v>516</v>
      </c>
    </row>
    <row r="66" spans="1:7" x14ac:dyDescent="0.4">
      <c r="A66" s="1" t="s">
        <v>530</v>
      </c>
      <c r="B66" t="s">
        <v>536</v>
      </c>
      <c r="C66" t="s">
        <v>515</v>
      </c>
      <c r="D66" t="s">
        <v>485</v>
      </c>
    </row>
    <row r="67" spans="1:7" x14ac:dyDescent="0.4">
      <c r="A67" s="1" t="s">
        <v>131</v>
      </c>
      <c r="B67" t="s">
        <v>19</v>
      </c>
      <c r="C67" t="s">
        <v>20</v>
      </c>
      <c r="D67" t="s">
        <v>21</v>
      </c>
    </row>
    <row r="68" spans="1:7" x14ac:dyDescent="0.4">
      <c r="A68" s="1" t="s">
        <v>132</v>
      </c>
      <c r="B68" t="s">
        <v>120</v>
      </c>
      <c r="C68" t="s">
        <v>133</v>
      </c>
      <c r="D68" t="s">
        <v>134</v>
      </c>
      <c r="E68" t="s">
        <v>135</v>
      </c>
      <c r="F68" t="s">
        <v>136</v>
      </c>
      <c r="G68" t="s">
        <v>123</v>
      </c>
    </row>
    <row r="69" spans="1:7" x14ac:dyDescent="0.4">
      <c r="A69" s="1" t="s">
        <v>137</v>
      </c>
      <c r="B69" t="s">
        <v>120</v>
      </c>
      <c r="C69" t="s">
        <v>138</v>
      </c>
      <c r="D69" t="s">
        <v>121</v>
      </c>
      <c r="E69" t="s">
        <v>122</v>
      </c>
      <c r="F69" t="s">
        <v>123</v>
      </c>
    </row>
    <row r="70" spans="1:7" x14ac:dyDescent="0.4">
      <c r="A70" s="1" t="s">
        <v>139</v>
      </c>
      <c r="B70" t="s">
        <v>120</v>
      </c>
      <c r="C70" t="s">
        <v>121</v>
      </c>
      <c r="D70" t="s">
        <v>122</v>
      </c>
      <c r="E70" t="s">
        <v>123</v>
      </c>
    </row>
    <row r="71" spans="1:7" x14ac:dyDescent="0.4">
      <c r="A71" s="1" t="s">
        <v>140</v>
      </c>
      <c r="B71" t="s">
        <v>120</v>
      </c>
      <c r="C71" t="s">
        <v>121</v>
      </c>
      <c r="D71" t="s">
        <v>122</v>
      </c>
      <c r="E71" t="s">
        <v>123</v>
      </c>
    </row>
    <row r="72" spans="1:7" x14ac:dyDescent="0.4">
      <c r="A72" s="1" t="s">
        <v>559</v>
      </c>
      <c r="B72" t="s">
        <v>120</v>
      </c>
      <c r="C72" t="s">
        <v>121</v>
      </c>
      <c r="D72" t="s">
        <v>122</v>
      </c>
      <c r="E72" t="s">
        <v>123</v>
      </c>
    </row>
    <row r="73" spans="1:7" x14ac:dyDescent="0.4">
      <c r="A73" s="1" t="s">
        <v>560</v>
      </c>
      <c r="B73" t="s">
        <v>561</v>
      </c>
      <c r="C73" t="s">
        <v>562</v>
      </c>
      <c r="D73" t="s">
        <v>563</v>
      </c>
    </row>
    <row r="74" spans="1:7" x14ac:dyDescent="0.4">
      <c r="A74" s="1" t="s">
        <v>141</v>
      </c>
      <c r="B74" t="s">
        <v>120</v>
      </c>
      <c r="C74" t="s">
        <v>121</v>
      </c>
      <c r="D74" t="s">
        <v>122</v>
      </c>
      <c r="E74" t="s">
        <v>123</v>
      </c>
    </row>
    <row r="75" spans="1:7" x14ac:dyDescent="0.4">
      <c r="A75" s="1" t="s">
        <v>564</v>
      </c>
      <c r="B75" t="s">
        <v>561</v>
      </c>
      <c r="C75" t="s">
        <v>562</v>
      </c>
      <c r="D75" t="s">
        <v>563</v>
      </c>
    </row>
    <row r="76" spans="1:7" x14ac:dyDescent="0.4">
      <c r="A76" s="1" t="s">
        <v>565</v>
      </c>
      <c r="B76" t="s">
        <v>566</v>
      </c>
      <c r="C76" t="s">
        <v>567</v>
      </c>
      <c r="D76" t="s">
        <v>568</v>
      </c>
      <c r="E76" t="s">
        <v>569</v>
      </c>
    </row>
    <row r="77" spans="1:7" x14ac:dyDescent="0.4">
      <c r="A77" s="1" t="s">
        <v>570</v>
      </c>
      <c r="B77" t="s">
        <v>571</v>
      </c>
      <c r="C77" t="s">
        <v>601</v>
      </c>
      <c r="D77" t="s">
        <v>562</v>
      </c>
      <c r="E77" t="s">
        <v>563</v>
      </c>
    </row>
    <row r="78" spans="1:7" x14ac:dyDescent="0.4">
      <c r="A78" s="1" t="s">
        <v>572</v>
      </c>
      <c r="B78" t="s">
        <v>566</v>
      </c>
      <c r="C78" t="s">
        <v>138</v>
      </c>
      <c r="D78" t="s">
        <v>574</v>
      </c>
      <c r="E78" t="s">
        <v>575</v>
      </c>
      <c r="F78" t="s">
        <v>123</v>
      </c>
    </row>
    <row r="79" spans="1:7" x14ac:dyDescent="0.4">
      <c r="A79" s="1" t="s">
        <v>573</v>
      </c>
      <c r="B79" t="s">
        <v>513</v>
      </c>
      <c r="C79" t="s">
        <v>576</v>
      </c>
      <c r="D79" t="s">
        <v>577</v>
      </c>
    </row>
    <row r="80" spans="1:7" x14ac:dyDescent="0.4">
      <c r="A80" s="1" t="s">
        <v>602</v>
      </c>
      <c r="B80" t="s">
        <v>120</v>
      </c>
      <c r="C80" t="s">
        <v>121</v>
      </c>
      <c r="D80" t="s">
        <v>122</v>
      </c>
      <c r="E80" t="s">
        <v>123</v>
      </c>
    </row>
    <row r="81" spans="1:8" x14ac:dyDescent="0.4">
      <c r="A81" s="1" t="s">
        <v>603</v>
      </c>
      <c r="B81" t="s">
        <v>142</v>
      </c>
      <c r="C81" t="s">
        <v>143</v>
      </c>
      <c r="D81" t="s">
        <v>144</v>
      </c>
      <c r="E81" t="s">
        <v>145</v>
      </c>
      <c r="F81" t="s">
        <v>146</v>
      </c>
      <c r="G81" t="s">
        <v>147</v>
      </c>
      <c r="H81" t="s">
        <v>21</v>
      </c>
    </row>
    <row r="82" spans="1:8" x14ac:dyDescent="0.4">
      <c r="A82" s="1" t="s">
        <v>604</v>
      </c>
      <c r="B82" t="s">
        <v>148</v>
      </c>
      <c r="C82" t="s">
        <v>579</v>
      </c>
      <c r="D82" t="s">
        <v>580</v>
      </c>
      <c r="E82" t="s">
        <v>513</v>
      </c>
      <c r="F82" t="s">
        <v>26</v>
      </c>
      <c r="G82" t="s">
        <v>21</v>
      </c>
    </row>
    <row r="83" spans="1:8" x14ac:dyDescent="0.4">
      <c r="A83" s="1" t="s">
        <v>605</v>
      </c>
      <c r="B83" t="s">
        <v>120</v>
      </c>
      <c r="C83" t="s">
        <v>121</v>
      </c>
      <c r="D83" t="s">
        <v>122</v>
      </c>
      <c r="E83" t="s">
        <v>123</v>
      </c>
    </row>
    <row r="84" spans="1:8" x14ac:dyDescent="0.4">
      <c r="A84" s="1" t="s">
        <v>606</v>
      </c>
      <c r="B84" t="s">
        <v>142</v>
      </c>
      <c r="C84" t="s">
        <v>143</v>
      </c>
      <c r="D84" t="s">
        <v>144</v>
      </c>
      <c r="E84" t="s">
        <v>145</v>
      </c>
      <c r="F84" t="s">
        <v>146</v>
      </c>
      <c r="G84" t="s">
        <v>147</v>
      </c>
      <c r="H84" t="s">
        <v>21</v>
      </c>
    </row>
    <row r="85" spans="1:8" x14ac:dyDescent="0.4">
      <c r="A85" s="1" t="s">
        <v>607</v>
      </c>
      <c r="B85" t="s">
        <v>148</v>
      </c>
      <c r="C85" t="s">
        <v>579</v>
      </c>
      <c r="D85" t="s">
        <v>580</v>
      </c>
      <c r="E85" t="s">
        <v>513</v>
      </c>
      <c r="F85" t="s">
        <v>26</v>
      </c>
      <c r="G85" t="s">
        <v>21</v>
      </c>
    </row>
    <row r="86" spans="1:8" x14ac:dyDescent="0.4">
      <c r="A86" s="1" t="s">
        <v>608</v>
      </c>
      <c r="B86" t="s">
        <v>120</v>
      </c>
      <c r="C86" t="s">
        <v>133</v>
      </c>
      <c r="D86" t="s">
        <v>134</v>
      </c>
      <c r="E86" t="s">
        <v>135</v>
      </c>
      <c r="F86" t="s">
        <v>136</v>
      </c>
      <c r="G86" t="s">
        <v>123</v>
      </c>
    </row>
    <row r="87" spans="1:8" x14ac:dyDescent="0.4">
      <c r="A87" s="1" t="s">
        <v>581</v>
      </c>
      <c r="B87" t="s">
        <v>535</v>
      </c>
      <c r="C87" t="s">
        <v>609</v>
      </c>
      <c r="D87" t="s">
        <v>610</v>
      </c>
    </row>
    <row r="88" spans="1:8" x14ac:dyDescent="0.4">
      <c r="A88" s="1" t="s">
        <v>583</v>
      </c>
      <c r="B88" t="s">
        <v>616</v>
      </c>
      <c r="C88" t="s">
        <v>609</v>
      </c>
      <c r="D88" t="s">
        <v>123</v>
      </c>
    </row>
    <row r="89" spans="1:8" x14ac:dyDescent="0.4">
      <c r="A89" s="1" t="s">
        <v>611</v>
      </c>
      <c r="B89" t="s">
        <v>612</v>
      </c>
      <c r="C89" t="s">
        <v>613</v>
      </c>
      <c r="D89" t="s">
        <v>614</v>
      </c>
      <c r="E89" t="s">
        <v>615</v>
      </c>
    </row>
    <row r="90" spans="1:8" x14ac:dyDescent="0.4">
      <c r="A90" s="1" t="s">
        <v>617</v>
      </c>
      <c r="B90" t="s">
        <v>120</v>
      </c>
      <c r="C90" t="s">
        <v>121</v>
      </c>
      <c r="D90" t="s">
        <v>122</v>
      </c>
      <c r="E90" t="s">
        <v>123</v>
      </c>
    </row>
    <row r="91" spans="1:8" x14ac:dyDescent="0.4">
      <c r="A91" s="1" t="s">
        <v>618</v>
      </c>
      <c r="B91" t="s">
        <v>120</v>
      </c>
      <c r="C91" t="s">
        <v>121</v>
      </c>
      <c r="D91" t="s">
        <v>122</v>
      </c>
      <c r="E91" t="s">
        <v>123</v>
      </c>
    </row>
    <row r="92" spans="1:8" x14ac:dyDescent="0.4">
      <c r="A92" s="1" t="s">
        <v>582</v>
      </c>
      <c r="B92" t="s">
        <v>619</v>
      </c>
      <c r="C92" t="s">
        <v>620</v>
      </c>
      <c r="D92" t="s">
        <v>609</v>
      </c>
      <c r="E92" t="s">
        <v>610</v>
      </c>
    </row>
    <row r="93" spans="1:8" x14ac:dyDescent="0.4">
      <c r="A93" s="1" t="s">
        <v>631</v>
      </c>
      <c r="B93" t="s">
        <v>120</v>
      </c>
      <c r="C93" t="s">
        <v>121</v>
      </c>
      <c r="D93" t="s">
        <v>122</v>
      </c>
      <c r="E93" t="s">
        <v>123</v>
      </c>
    </row>
    <row r="94" spans="1:8" x14ac:dyDescent="0.4">
      <c r="A94" s="1" t="s">
        <v>632</v>
      </c>
      <c r="B94" t="s">
        <v>120</v>
      </c>
      <c r="C94" t="s">
        <v>121</v>
      </c>
      <c r="D94" t="s">
        <v>122</v>
      </c>
      <c r="E94" t="s">
        <v>123</v>
      </c>
    </row>
    <row r="95" spans="1:8" x14ac:dyDescent="0.4">
      <c r="A95" s="1" t="s">
        <v>633</v>
      </c>
      <c r="B95" t="s">
        <v>149</v>
      </c>
      <c r="C95" t="s">
        <v>150</v>
      </c>
      <c r="D95" t="s">
        <v>151</v>
      </c>
      <c r="E95" t="s">
        <v>123</v>
      </c>
    </row>
    <row r="96" spans="1:8" x14ac:dyDescent="0.4">
      <c r="A96" s="1" t="s">
        <v>623</v>
      </c>
      <c r="B96" t="s">
        <v>612</v>
      </c>
      <c r="C96" t="s">
        <v>614</v>
      </c>
      <c r="D96" t="s">
        <v>615</v>
      </c>
      <c r="E96" t="s">
        <v>634</v>
      </c>
    </row>
    <row r="97" spans="1:7" x14ac:dyDescent="0.4">
      <c r="A97" s="1" t="s">
        <v>624</v>
      </c>
      <c r="B97" t="s">
        <v>513</v>
      </c>
      <c r="C97" t="s">
        <v>609</v>
      </c>
      <c r="D97" t="s">
        <v>610</v>
      </c>
    </row>
    <row r="98" spans="1:7" x14ac:dyDescent="0.4">
      <c r="A98" s="1" t="s">
        <v>635</v>
      </c>
      <c r="B98" t="s">
        <v>612</v>
      </c>
      <c r="C98" t="s">
        <v>614</v>
      </c>
      <c r="D98" t="s">
        <v>615</v>
      </c>
      <c r="E98" t="s">
        <v>634</v>
      </c>
    </row>
    <row r="99" spans="1:7" x14ac:dyDescent="0.4">
      <c r="A99" s="1" t="s">
        <v>627</v>
      </c>
      <c r="B99" t="s">
        <v>561</v>
      </c>
      <c r="C99" t="s">
        <v>609</v>
      </c>
      <c r="D99" t="s">
        <v>610</v>
      </c>
    </row>
    <row r="100" spans="1:7" x14ac:dyDescent="0.4">
      <c r="A100" s="1" t="s">
        <v>628</v>
      </c>
      <c r="B100" t="s">
        <v>612</v>
      </c>
      <c r="C100" t="s">
        <v>614</v>
      </c>
      <c r="D100" t="s">
        <v>615</v>
      </c>
      <c r="E100" t="s">
        <v>634</v>
      </c>
    </row>
    <row r="101" spans="1:7" x14ac:dyDescent="0.4">
      <c r="A101" s="1" t="s">
        <v>630</v>
      </c>
      <c r="B101" t="s">
        <v>561</v>
      </c>
      <c r="C101" t="s">
        <v>609</v>
      </c>
      <c r="D101" t="s">
        <v>610</v>
      </c>
    </row>
    <row r="102" spans="1:7" x14ac:dyDescent="0.4">
      <c r="A102" s="1" t="s">
        <v>637</v>
      </c>
      <c r="B102" t="s">
        <v>120</v>
      </c>
      <c r="C102" t="s">
        <v>121</v>
      </c>
      <c r="D102" t="s">
        <v>122</v>
      </c>
      <c r="E102" t="s">
        <v>123</v>
      </c>
    </row>
    <row r="103" spans="1:7" x14ac:dyDescent="0.4">
      <c r="A103" s="1" t="s">
        <v>638</v>
      </c>
      <c r="B103" t="s">
        <v>641</v>
      </c>
      <c r="C103" t="s">
        <v>642</v>
      </c>
      <c r="D103" t="s">
        <v>643</v>
      </c>
      <c r="E103" t="s">
        <v>644</v>
      </c>
      <c r="F103" t="s">
        <v>609</v>
      </c>
      <c r="G103" t="s">
        <v>610</v>
      </c>
    </row>
    <row r="104" spans="1:7" x14ac:dyDescent="0.4">
      <c r="A104" s="1" t="s">
        <v>639</v>
      </c>
      <c r="B104" t="s">
        <v>645</v>
      </c>
      <c r="C104" t="s">
        <v>646</v>
      </c>
      <c r="D104" t="s">
        <v>615</v>
      </c>
      <c r="E104" t="s">
        <v>609</v>
      </c>
      <c r="F104" t="s">
        <v>123</v>
      </c>
    </row>
    <row r="105" spans="1:7" x14ac:dyDescent="0.4">
      <c r="A105" s="1" t="s">
        <v>625</v>
      </c>
      <c r="B105" t="s">
        <v>120</v>
      </c>
      <c r="C105" t="s">
        <v>121</v>
      </c>
      <c r="D105" t="s">
        <v>122</v>
      </c>
      <c r="E105" t="s">
        <v>123</v>
      </c>
    </row>
    <row r="106" spans="1:7" x14ac:dyDescent="0.4">
      <c r="A106" s="1" t="s">
        <v>627</v>
      </c>
      <c r="B106" t="s">
        <v>513</v>
      </c>
      <c r="C106" t="s">
        <v>514</v>
      </c>
      <c r="D106" t="s">
        <v>648</v>
      </c>
      <c r="E106" t="s">
        <v>609</v>
      </c>
      <c r="F106" t="s">
        <v>21</v>
      </c>
    </row>
    <row r="107" spans="1:7" x14ac:dyDescent="0.4">
      <c r="A107" s="1" t="s">
        <v>628</v>
      </c>
      <c r="B107" t="s">
        <v>120</v>
      </c>
      <c r="C107" t="s">
        <v>121</v>
      </c>
      <c r="D107" t="s">
        <v>122</v>
      </c>
      <c r="E107" t="s">
        <v>123</v>
      </c>
    </row>
    <row r="108" spans="1:7" x14ac:dyDescent="0.4">
      <c r="A108" s="1" t="s">
        <v>630</v>
      </c>
      <c r="B108" t="s">
        <v>513</v>
      </c>
      <c r="C108" t="s">
        <v>514</v>
      </c>
      <c r="D108" t="s">
        <v>648</v>
      </c>
      <c r="E108" t="s">
        <v>609</v>
      </c>
      <c r="F108" t="s">
        <v>21</v>
      </c>
    </row>
    <row r="109" spans="1:7" x14ac:dyDescent="0.4">
      <c r="A109" s="1" t="s">
        <v>625</v>
      </c>
      <c r="B109" t="s">
        <v>120</v>
      </c>
      <c r="C109" t="s">
        <v>121</v>
      </c>
      <c r="D109" t="s">
        <v>122</v>
      </c>
      <c r="E109" t="s">
        <v>123</v>
      </c>
    </row>
    <row r="110" spans="1:7" x14ac:dyDescent="0.4">
      <c r="A110" s="1" t="s">
        <v>627</v>
      </c>
      <c r="B110" t="s">
        <v>513</v>
      </c>
      <c r="C110" t="s">
        <v>648</v>
      </c>
      <c r="D110" t="s">
        <v>652</v>
      </c>
      <c r="E110" t="s">
        <v>609</v>
      </c>
      <c r="F110" t="s">
        <v>21</v>
      </c>
    </row>
    <row r="111" spans="1:7" x14ac:dyDescent="0.4">
      <c r="A111" s="1" t="s">
        <v>628</v>
      </c>
      <c r="B111" t="s">
        <v>120</v>
      </c>
      <c r="C111" t="s">
        <v>121</v>
      </c>
      <c r="D111" t="s">
        <v>122</v>
      </c>
      <c r="E111" t="s">
        <v>123</v>
      </c>
    </row>
    <row r="112" spans="1:7" x14ac:dyDescent="0.4">
      <c r="A112" s="1" t="s">
        <v>630</v>
      </c>
      <c r="B112" t="s">
        <v>513</v>
      </c>
      <c r="C112" t="s">
        <v>648</v>
      </c>
      <c r="D112" t="s">
        <v>652</v>
      </c>
      <c r="E112" t="s">
        <v>609</v>
      </c>
      <c r="F112" t="s">
        <v>21</v>
      </c>
    </row>
    <row r="113" spans="1:7" x14ac:dyDescent="0.4">
      <c r="A113" s="1" t="s">
        <v>650</v>
      </c>
      <c r="B113" t="s">
        <v>120</v>
      </c>
      <c r="C113" t="s">
        <v>121</v>
      </c>
      <c r="D113" t="s">
        <v>122</v>
      </c>
      <c r="E113" t="s">
        <v>123</v>
      </c>
    </row>
    <row r="114" spans="1:7" x14ac:dyDescent="0.4">
      <c r="A114" s="1" t="s">
        <v>651</v>
      </c>
      <c r="B114" t="s">
        <v>652</v>
      </c>
      <c r="C114" t="s">
        <v>609</v>
      </c>
      <c r="D114" t="s">
        <v>21</v>
      </c>
    </row>
    <row r="115" spans="1:7" x14ac:dyDescent="0.4">
      <c r="A115" s="1" t="s">
        <v>201</v>
      </c>
      <c r="B115" t="s">
        <v>202</v>
      </c>
      <c r="C115" t="s">
        <v>203</v>
      </c>
      <c r="D115" t="s">
        <v>204</v>
      </c>
      <c r="E115" t="s">
        <v>205</v>
      </c>
      <c r="F115" t="s">
        <v>206</v>
      </c>
      <c r="G115" t="s">
        <v>26</v>
      </c>
    </row>
    <row r="116" spans="1:7" x14ac:dyDescent="0.4">
      <c r="A116" s="1" t="s">
        <v>207</v>
      </c>
      <c r="B116" t="s">
        <v>208</v>
      </c>
      <c r="C116" t="s">
        <v>209</v>
      </c>
    </row>
    <row r="117" spans="1:7" x14ac:dyDescent="0.4">
      <c r="A117" s="1" t="s">
        <v>152</v>
      </c>
      <c r="B117" t="s">
        <v>153</v>
      </c>
      <c r="C117" t="s">
        <v>154</v>
      </c>
      <c r="D117" t="s">
        <v>155</v>
      </c>
      <c r="E117" t="s">
        <v>156</v>
      </c>
      <c r="F117" t="s">
        <v>26</v>
      </c>
    </row>
    <row r="118" spans="1:7" x14ac:dyDescent="0.4">
      <c r="A118" s="1" t="s">
        <v>0</v>
      </c>
      <c r="B118" t="s">
        <v>210</v>
      </c>
      <c r="C118" t="s">
        <v>157</v>
      </c>
    </row>
    <row r="119" spans="1:7" x14ac:dyDescent="0.4">
      <c r="A119" s="1" t="s">
        <v>340</v>
      </c>
      <c r="C119" t="s">
        <v>341</v>
      </c>
    </row>
    <row r="120" spans="1:7" x14ac:dyDescent="0.4">
      <c r="A120" s="1" t="s">
        <v>3</v>
      </c>
      <c r="B120" t="s">
        <v>158</v>
      </c>
      <c r="C120" t="s">
        <v>159</v>
      </c>
      <c r="D120" t="s">
        <v>160</v>
      </c>
      <c r="E120" t="s">
        <v>161</v>
      </c>
      <c r="F120" t="s">
        <v>162</v>
      </c>
      <c r="G120" t="s">
        <v>21</v>
      </c>
    </row>
    <row r="121" spans="1:7" x14ac:dyDescent="0.4">
      <c r="A121" s="1" t="s">
        <v>654</v>
      </c>
      <c r="B121">
        <v>1</v>
      </c>
      <c r="C121">
        <v>2</v>
      </c>
      <c r="D121">
        <v>3</v>
      </c>
      <c r="E121">
        <v>4</v>
      </c>
      <c r="F121">
        <v>5</v>
      </c>
      <c r="G121" t="s">
        <v>610</v>
      </c>
    </row>
    <row r="122" spans="1:7" x14ac:dyDescent="0.4">
      <c r="A122" s="1" t="s">
        <v>163</v>
      </c>
      <c r="B122" t="s">
        <v>164</v>
      </c>
      <c r="C122" t="s">
        <v>165</v>
      </c>
      <c r="D122" t="s">
        <v>166</v>
      </c>
      <c r="E122" t="s">
        <v>167</v>
      </c>
      <c r="F122" t="s">
        <v>168</v>
      </c>
    </row>
    <row r="123" spans="1:7" x14ac:dyDescent="0.4">
      <c r="A123" s="1" t="s">
        <v>442</v>
      </c>
      <c r="B123" t="s">
        <v>447</v>
      </c>
      <c r="C123" t="s">
        <v>448</v>
      </c>
      <c r="D123" t="s">
        <v>449</v>
      </c>
    </row>
    <row r="124" spans="1:7" x14ac:dyDescent="0.4">
      <c r="A124" s="1" t="s">
        <v>450</v>
      </c>
      <c r="B124">
        <v>3</v>
      </c>
      <c r="C124">
        <v>4</v>
      </c>
      <c r="D124">
        <v>5</v>
      </c>
      <c r="E124" t="s">
        <v>449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126</vt:i4>
      </vt:variant>
    </vt:vector>
  </HeadingPairs>
  <TitlesOfParts>
    <vt:vector size="134" baseType="lpstr">
      <vt:lpstr>はじめに</vt:lpstr>
      <vt:lpstr>症例基本情報</vt:lpstr>
      <vt:lpstr>検体情報</vt:lpstr>
      <vt:lpstr>患者背景</vt:lpstr>
      <vt:lpstr>がん種情報</vt:lpstr>
      <vt:lpstr>薬物療法</vt:lpstr>
      <vt:lpstr>登録用紙</vt:lpstr>
      <vt:lpstr>リスト</vt:lpstr>
      <vt:lpstr>ECOG_PS</vt:lpstr>
      <vt:lpstr>登録用紙!Print_Area</vt:lpstr>
      <vt:lpstr>登録用紙!Print_Titles</vt:lpstr>
      <vt:lpstr>アルコール</vt:lpstr>
      <vt:lpstr>がん種区分</vt:lpstr>
      <vt:lpstr>パネル登録有無</vt:lpstr>
      <vt:lpstr>レジメン情報</vt:lpstr>
      <vt:lpstr>移植歴</vt:lpstr>
      <vt:lpstr>家族歴</vt:lpstr>
      <vt:lpstr>家族歴癌腫</vt:lpstr>
      <vt:lpstr>肝_HBsAg</vt:lpstr>
      <vt:lpstr>肝_HBs抗体</vt:lpstr>
      <vt:lpstr>肝_HCV抗体</vt:lpstr>
      <vt:lpstr>既知の遺伝性疾患</vt:lpstr>
      <vt:lpstr>既知の遺伝性疾患名</vt:lpstr>
      <vt:lpstr>喫煙歴</vt:lpstr>
      <vt:lpstr>検査種別</vt:lpstr>
      <vt:lpstr>検体採取部位</vt:lpstr>
      <vt:lpstr>検体採取方法</vt:lpstr>
      <vt:lpstr>検体種別</vt:lpstr>
      <vt:lpstr>検体種類</vt:lpstr>
      <vt:lpstr>固形がん_NTRK融合遺伝子</vt:lpstr>
      <vt:lpstr>固形がん_NTRK融合遺伝子検査方法</vt:lpstr>
      <vt:lpstr>固形がん_マイクロサテライト不安定性</vt:lpstr>
      <vt:lpstr>固形がん_マイクロサテライト不安定性検査方法</vt:lpstr>
      <vt:lpstr>固形がん_ミスマッチ修復機能</vt:lpstr>
      <vt:lpstr>固形がん_ミスマッチ修復機能検査方法</vt:lpstr>
      <vt:lpstr>固形がん_腫瘍遺伝子変異量</vt:lpstr>
      <vt:lpstr>固形がん_腫瘍遺伝子変異量検査方法</vt:lpstr>
      <vt:lpstr>甲状腺_RET遺伝子変異</vt:lpstr>
      <vt:lpstr>甲状腺_RET遺伝子変異検査方法</vt:lpstr>
      <vt:lpstr>甲状腺_RET融合遺伝子</vt:lpstr>
      <vt:lpstr>甲状腺_RET融合遺伝子検査方法</vt:lpstr>
      <vt:lpstr>最悪Grade</vt:lpstr>
      <vt:lpstr>最良総合効果</vt:lpstr>
      <vt:lpstr>採取部位</vt:lpstr>
      <vt:lpstr>治験</vt:lpstr>
      <vt:lpstr>実施施設</vt:lpstr>
      <vt:lpstr>実施目的</vt:lpstr>
      <vt:lpstr>終了理由</vt:lpstr>
      <vt:lpstr>重複がん</vt:lpstr>
      <vt:lpstr>重複がん活動性</vt:lpstr>
      <vt:lpstr>重複がん部位</vt:lpstr>
      <vt:lpstr>初回治療前のステージ分類</vt:lpstr>
      <vt:lpstr>小児がん等</vt:lpstr>
      <vt:lpstr>症例関係区分</vt:lpstr>
      <vt:lpstr>食道_胃_BRAF</vt:lpstr>
      <vt:lpstr>食道_胃_BRAF検査方法</vt:lpstr>
      <vt:lpstr>食道_胃_EGFR</vt:lpstr>
      <vt:lpstr>食道_胃_HER</vt:lpstr>
      <vt:lpstr>食道_胃_HER2タンパク検査方法</vt:lpstr>
      <vt:lpstr>食道_胃_ISH法</vt:lpstr>
      <vt:lpstr>食道_胃_ISH法検査方法</vt:lpstr>
      <vt:lpstr>食道_胃_KRAS</vt:lpstr>
      <vt:lpstr>食道_胃_KRAS_type</vt:lpstr>
      <vt:lpstr>食道_胃_KRAS_検査方法</vt:lpstr>
      <vt:lpstr>食道_胃_NRAS</vt:lpstr>
      <vt:lpstr>食道_胃_NRAS_type</vt:lpstr>
      <vt:lpstr>食道_胃_NRAS_検査方法</vt:lpstr>
      <vt:lpstr>診断日</vt:lpstr>
      <vt:lpstr>性別</vt:lpstr>
      <vt:lpstr>前立腺_gBRCA1</vt:lpstr>
      <vt:lpstr>前立腺_gBRCA1検査方法</vt:lpstr>
      <vt:lpstr>前立腺_gBRCA2</vt:lpstr>
      <vt:lpstr>前立腺_gBRCA2検査方法</vt:lpstr>
      <vt:lpstr>続柄</vt:lpstr>
      <vt:lpstr>多発がん</vt:lpstr>
      <vt:lpstr>多発がん活動性</vt:lpstr>
      <vt:lpstr>唾液腺_HER2タンパク</vt:lpstr>
      <vt:lpstr>唾液腺_HER2タンパク検査方法</vt:lpstr>
      <vt:lpstr>唾液腺_HER2遺伝子増幅度</vt:lpstr>
      <vt:lpstr>唾液腺_HER2遺伝子増幅度検査方法</vt:lpstr>
      <vt:lpstr>胆道_FDFR2融合遺伝子</vt:lpstr>
      <vt:lpstr>胆道_FDFR2融合遺伝子検査方法</vt:lpstr>
      <vt:lpstr>登録時転移</vt:lpstr>
      <vt:lpstr>登録時転移部位</vt:lpstr>
      <vt:lpstr>投与終了</vt:lpstr>
      <vt:lpstr>乳_ER</vt:lpstr>
      <vt:lpstr>乳_ERBB2コピー数異常</vt:lpstr>
      <vt:lpstr>乳_ERBB2コピー数異常検査方法</vt:lpstr>
      <vt:lpstr>乳_gBRCA1検査方法</vt:lpstr>
      <vt:lpstr>乳_gBRCA2検査方法</vt:lpstr>
      <vt:lpstr>乳_gBRCAⅠ</vt:lpstr>
      <vt:lpstr>乳_gBRCAⅡ</vt:lpstr>
      <vt:lpstr>乳_HER_FISH</vt:lpstr>
      <vt:lpstr>乳_HER_IHC</vt:lpstr>
      <vt:lpstr>乳_PDL1タンパク</vt:lpstr>
      <vt:lpstr>乳_PDL1タンパク検査方法</vt:lpstr>
      <vt:lpstr>乳_PgR</vt:lpstr>
      <vt:lpstr>肺_ALK検査方法</vt:lpstr>
      <vt:lpstr>肺_ALK融合</vt:lpstr>
      <vt:lpstr>肺_BRAF</vt:lpstr>
      <vt:lpstr>肺_BRAF検査方法</vt:lpstr>
      <vt:lpstr>肺_EGFR</vt:lpstr>
      <vt:lpstr>肺_EGFR_TKI耐性後</vt:lpstr>
      <vt:lpstr>肺_EGFR_type</vt:lpstr>
      <vt:lpstr>肺_EGFR_検査方法</vt:lpstr>
      <vt:lpstr>肺_KRAS遺伝子変異</vt:lpstr>
      <vt:lpstr>肺_KRAS遺伝子変異検査方法</vt:lpstr>
      <vt:lpstr>肺_MET遺伝子変異</vt:lpstr>
      <vt:lpstr>肺_MET遺伝子変異検査方法</vt:lpstr>
      <vt:lpstr>肺_PD_L</vt:lpstr>
      <vt:lpstr>肺_PD_L_検査方法</vt:lpstr>
      <vt:lpstr>肺_RET融合遺伝子</vt:lpstr>
      <vt:lpstr>肺_RET融合遺伝子検査</vt:lpstr>
      <vt:lpstr>肺_ROS</vt:lpstr>
      <vt:lpstr>肺_ROS1検査方法</vt:lpstr>
      <vt:lpstr>肺_アスベスト暴露歴</vt:lpstr>
      <vt:lpstr>皮膚_BRAF_type</vt:lpstr>
      <vt:lpstr>皮膚_BRAF遺伝子変異</vt:lpstr>
      <vt:lpstr>皮膚_BRAF遺伝子変異検査方法</vt:lpstr>
      <vt:lpstr>病理診断名</vt:lpstr>
      <vt:lpstr>有害事象</vt:lpstr>
      <vt:lpstr>有害事象最悪Grade</vt:lpstr>
      <vt:lpstr>卵巣_卵管_gBRCA1</vt:lpstr>
      <vt:lpstr>卵巣_卵管_gBRCA1検査方法</vt:lpstr>
      <vt:lpstr>卵巣_卵管_gBRCA2</vt:lpstr>
      <vt:lpstr>卵巣_卵管_gBRCA2検査方法</vt:lpstr>
      <vt:lpstr>卵巣_卵管_相同組換え修復欠損</vt:lpstr>
      <vt:lpstr>卵巣_卵管_相同組換え修復欠損検査方法</vt:lpstr>
      <vt:lpstr>臨床病期</vt:lpstr>
      <vt:lpstr>罹患年代</vt:lpstr>
      <vt:lpstr>膵臓_gBRCA1</vt:lpstr>
      <vt:lpstr>膵臓_gBRCA1検査方法</vt:lpstr>
      <vt:lpstr>膵臓_gBRCA2</vt:lpstr>
      <vt:lpstr>膵臓_gBRCA2検査方法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2023-10-26T04:11:23Z</cp:lastPrinted>
  <dcterms:modified xsi:type="dcterms:W3CDTF">2024-04-19T06:05:35Z</dcterms:modified>
</cp:coreProperties>
</file>